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hinojosa\Box\Accounting Services BOX\Accounting Services\General Accounting\Business Processes\Forms\"/>
    </mc:Choice>
  </mc:AlternateContent>
  <xr:revisionPtr revIDLastSave="0" documentId="13_ncr:1_{E8733DF8-44AA-49EF-9292-EA1514214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urnal Template" sheetId="12" r:id="rId1"/>
    <sheet name="PPM Capture Costs Template" sheetId="4" state="hidden" r:id="rId2"/>
    <sheet name="PPM Expenditure Types" sheetId="13" state="hidden" r:id="rId3"/>
    <sheet name="PPM Expenditure Org Values" sheetId="14" state="hidden" r:id="rId4"/>
    <sheet name="_ADFDI_Parameters" sheetId="6" state="veryHidden" r:id="rId5"/>
    <sheet name="_ADFDI_Metadata" sheetId="7" state="veryHidden" r:id="rId6"/>
    <sheet name="_ADFDI_WorkbookData" sheetId="8" state="veryHidden" r:id="rId7"/>
    <sheet name="_ADFDI_BCMetadata" sheetId="9" state="veryHidden" r:id="rId8"/>
    <sheet name="_ADFDI_LOV" sheetId="10" state="veryHidden" r:id="rId9"/>
  </sheets>
  <externalReferences>
    <externalReference r:id="rId10"/>
    <externalReference r:id="rId11"/>
    <externalReference r:id="rId12"/>
  </externalReferences>
  <definedNames>
    <definedName name="DEG1230648433">'PPM Capture Costs Template'!$C$114:$BH$115</definedName>
    <definedName name="DEG1231405102">'PPM Capture Costs Template'!$D$10:$BW$11</definedName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DLOV_oracle_apps_projects_costing_transactions_fdiupload_ui_ThirdPartyCostedTxnUploadPageDef_DocumentId_TransactionSourceId_0" hidden="1">_ADFDI_LOV!$D$8:$E$8</definedName>
    <definedName name="DLOV_oracle_apps_projects_costing_transactions_fdiupload_ui_ThirdPartyCostedTxnUploadPageDef_DocumentId_TransactionSourceId_1" hidden="1">_ADFDI_LOV!$D$10</definedName>
    <definedName name="DLOV_oracle_apps_projects_costing_transactions_fdiupload_ui_ThirdPartyCostedTxnUploadPageDef_DocumentId_TransactionSourceId_2" hidden="1">_ADFDI_LOV!$D$12:$E$12</definedName>
    <definedName name="DLOV_oracle_apps_projects_costing_transactions_fdiupload_ui_ThirdPartyCostedTxnUploadPageDef_DocumentId_TransactionSourceId_3" hidden="1">_ADFDI_LOV!$D$14</definedName>
    <definedName name="DLOV_oracle_apps_projects_costing_transactions_fdiupload_ui_ThirdPartyCostedTxnUploadPageDef_DocumentId_TransactionSourceId_4" hidden="1">_ADFDI_LOV!$D$16:$E$16</definedName>
    <definedName name="DLOV_oracle_apps_projects_costing_transactions_fdiupload_ui_ThirdPartyCostedTxnUploadPageDef_DocumentId_TransactionSourceId_5" hidden="1">_ADFDI_LOV!$D$18:$F$18</definedName>
    <definedName name="DLOV_oracle_apps_projects_costing_transactions_fdiupload_ui_ThirdPartyCostedTxnUploadPageDef_DocumentId_TransactionSourceId_6" hidden="1">_ADFDI_LOV!$D$20:$E$20</definedName>
    <definedName name="DLOV_oracle_apps_projects_costing_transactions_fdiupload_ui_ThirdPartyCostedTxnUploadPageDef_DocumentId_TransactionSourceId_7" hidden="1">_ADFDI_LOV!$D$22:$E$22</definedName>
    <definedName name="DLOV_oracle_apps_projects_costing_transactions_fdiupload_ui_ThirdPartyCostedTxnUploadPageDef_DocumentId_TransactionSourceId_NA" hidden="1">_ADFDI_LOV!$C$6</definedName>
    <definedName name="LOV_DesktopUploadPageDef_DocumentId" hidden="1">[2]_ADFDI_LOV!$D$11:$Z$11</definedName>
    <definedName name="LOV_DesktopUploadPageDef_OrgId" hidden="1">[2]_ADFDI_LOV!$D$9:$AX$9</definedName>
    <definedName name="LOV_DesktopUploadPageDef_TransactionSourceId" hidden="1">[2]_ADFDI_LOV!$D$10:$L$10</definedName>
    <definedName name="LOV_FinGlDesktopEntryPageDef_CurrencyCode" hidden="1">[3]_ADFDI_LOV!$C$2:$HN$2</definedName>
    <definedName name="LOV_FinGlDesktopEntryPageDef_HeaderAccountingPeriodList" hidden="1">[3]_ADFDI_LOV!$D$12</definedName>
    <definedName name="LOV_FinGlDesktopEntryPageDef_HeaderLedgerIdList" hidden="1">[3]_ADFDI_LOV!$D$6</definedName>
    <definedName name="LOV_FinGlDesktopEntryPageDef_HeaderReversalPeriodList" hidden="1">[3]_ADFDI_LOV!$C$10:$F$10</definedName>
    <definedName name="LOV_FinGlDesktopEntryPageDef_HeaderSourceList" hidden="1">[3]_ADFDI_LOV!$D$8</definedName>
    <definedName name="LOV_FinGlDesktopEntryPageDef_UserCurrencyConversionType" hidden="1">[3]_ADFDI_LOV!$C$4:$G$4</definedName>
    <definedName name="LOV_oracle_apps_projects_costing_transactions_fdiupload_ui_ThirdPartyCostedTxnUploadPageDef_AccrualFlag" hidden="1">_ADFDI_LOV!$C$30:$E$30</definedName>
    <definedName name="LOV_oracle_apps_projects_costing_transactions_fdiupload_ui_ThirdPartyCostedTxnUploadPageDef_AcctRateType" hidden="1">_ADFDI_LOV!$C$34:$G$34</definedName>
    <definedName name="LOV_oracle_apps_projects_costing_transactions_fdiupload_ui_ThirdPartyCostedTxnUploadPageDef_BillableFlag" hidden="1">_ADFDI_LOV!$C$26:$E$26</definedName>
    <definedName name="LOV_oracle_apps_projects_costing_transactions_fdiupload_ui_ThirdPartyCostedTxnUploadPageDef_CapitalizableFlag" hidden="1">_ADFDI_LOV!$C$28:$E$28</definedName>
    <definedName name="LOV_oracle_apps_projects_costing_transactions_fdiupload_ui_ThirdPartyCostedTxnUploadPageDef_ConvertedFlag" hidden="1">_ADFDI_LOV!$C$36:$E$36</definedName>
    <definedName name="LOV_oracle_apps_projects_costing_transactions_fdiupload_ui_ThirdPartyCostedTxnUploadPageDef_OrgId" hidden="1">_ADFDI_LOV!$D$2</definedName>
    <definedName name="LOV_oracle_apps_projects_costing_transactions_fdiupload_ui_ThirdPartyCostedTxnUploadPageDef_TransactionSourceId" hidden="1">_ADFDI_LOV!$D$4:$K$4</definedName>
    <definedName name="LOV_oracle_apps_projects_costing_transactions_fdiupload_ui_ThirdPartyCostedTxnUploadPageDef_UnmatchedNegativeTxnFlag" hidden="1">_ADFDI_LOV!$C$32:$E$32</definedName>
    <definedName name="LOV_oracle_apps_projects_costing_transactions_fdiupload_ui_ThirdPartyCostedTxnUploadPageDef_WorkTypeId" hidden="1">_ADFDI_LOV!$C$24</definedName>
    <definedName name="TAB1056956676">'PPM Capture Costs Template'!$OA$11:$PE$11</definedName>
    <definedName name="TAB1074828263">'PPM Capture Costs Template'!$DY$11:$GJ$111</definedName>
    <definedName name="TAB1129242164">'PPM Capture Costs Template'!$WS$11:$XH$11</definedName>
    <definedName name="TAB1136877249">'Journal Template'!$C$17:$AH$117</definedName>
    <definedName name="TAB1223972569">'PPM Capture Costs Template'!$VV$11:$WR$11</definedName>
    <definedName name="TAB126364182">'PPM Capture Costs Template'!$D$11:$BK$111</definedName>
    <definedName name="TAB1309352124">'PPM Capture Costs Template'!$SV$11:$VU$11</definedName>
    <definedName name="TAB1393926138">#REF!</definedName>
    <definedName name="TAB1435795427">'PPM Capture Costs Template'!$ADC$11:$AGA$11</definedName>
    <definedName name="TAB1458124622">'PPM Capture Costs Template'!$PF$11:$QK$11</definedName>
    <definedName name="TAB1544124742">'PPM Capture Costs Template'!$AAF$11:$ADB$11</definedName>
    <definedName name="TAB1549832336">'PPM Capture Costs Template'!$RQ$11:$SU$11</definedName>
    <definedName name="TAB1688602986">'PPM Capture Costs Template'!$XI$11:$AAE$11</definedName>
    <definedName name="TAB1689633799">'PPM Capture Costs Template'!$QL$11:$RP$11</definedName>
    <definedName name="TAB1859329484">'PPM Capture Costs Template'!$AD$11:$BM$111</definedName>
    <definedName name="TAB1931687815">'PPM Capture Costs Template'!#REF!</definedName>
    <definedName name="TAB2097788773">'PPM Capture Costs Template'!$GK$11:$IW$11</definedName>
    <definedName name="TAB213987327">'PPM Capture Costs Template'!$LM$11:$NZ$11</definedName>
    <definedName name="TAB293872897">'PPM Capture Costs Template'!$IX$11:$LL$11</definedName>
    <definedName name="TAB586829900">'PPM Capture Costs Template'!$BN$11:$DX$111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1" i="4" l="1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J111" i="4"/>
  <c r="N1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2" i="4"/>
  <c r="AE111" i="4"/>
  <c r="AK111" i="4"/>
  <c r="AJ13" i="4"/>
  <c r="AK13" i="4" s="1"/>
  <c r="AJ14" i="4"/>
  <c r="AK14" i="4" s="1"/>
  <c r="AJ15" i="4"/>
  <c r="AK15" i="4" s="1"/>
  <c r="AJ16" i="4"/>
  <c r="AK16" i="4" s="1"/>
  <c r="AJ17" i="4"/>
  <c r="AK17" i="4" s="1"/>
  <c r="AJ18" i="4"/>
  <c r="AK18" i="4" s="1"/>
  <c r="AJ19" i="4"/>
  <c r="AK19" i="4" s="1"/>
  <c r="AJ20" i="4"/>
  <c r="AK20" i="4" s="1"/>
  <c r="AJ21" i="4"/>
  <c r="AK21" i="4" s="1"/>
  <c r="AJ22" i="4"/>
  <c r="AK22" i="4" s="1"/>
  <c r="AJ23" i="4"/>
  <c r="AK23" i="4" s="1"/>
  <c r="AJ24" i="4"/>
  <c r="AK24" i="4" s="1"/>
  <c r="AJ25" i="4"/>
  <c r="AK25" i="4" s="1"/>
  <c r="AJ26" i="4"/>
  <c r="AK26" i="4" s="1"/>
  <c r="AJ27" i="4"/>
  <c r="AK27" i="4" s="1"/>
  <c r="AJ28" i="4"/>
  <c r="AK28" i="4" s="1"/>
  <c r="AJ29" i="4"/>
  <c r="AK29" i="4" s="1"/>
  <c r="AJ30" i="4"/>
  <c r="AK30" i="4" s="1"/>
  <c r="AJ31" i="4"/>
  <c r="AK31" i="4" s="1"/>
  <c r="AJ32" i="4"/>
  <c r="AK32" i="4" s="1"/>
  <c r="AJ33" i="4"/>
  <c r="AK33" i="4" s="1"/>
  <c r="AJ34" i="4"/>
  <c r="AK34" i="4" s="1"/>
  <c r="AJ35" i="4"/>
  <c r="AK35" i="4" s="1"/>
  <c r="AJ36" i="4"/>
  <c r="AK36" i="4" s="1"/>
  <c r="AJ37" i="4"/>
  <c r="AK37" i="4" s="1"/>
  <c r="AJ38" i="4"/>
  <c r="AK38" i="4" s="1"/>
  <c r="AJ39" i="4"/>
  <c r="AK39" i="4" s="1"/>
  <c r="AJ40" i="4"/>
  <c r="AK40" i="4" s="1"/>
  <c r="AJ41" i="4"/>
  <c r="AK41" i="4" s="1"/>
  <c r="AJ42" i="4"/>
  <c r="AK42" i="4" s="1"/>
  <c r="AJ43" i="4"/>
  <c r="AK43" i="4" s="1"/>
  <c r="AJ44" i="4"/>
  <c r="AK44" i="4" s="1"/>
  <c r="AJ45" i="4"/>
  <c r="AK45" i="4" s="1"/>
  <c r="AJ46" i="4"/>
  <c r="AK46" i="4" s="1"/>
  <c r="AJ47" i="4"/>
  <c r="AK47" i="4" s="1"/>
  <c r="AJ48" i="4"/>
  <c r="AK48" i="4" s="1"/>
  <c r="AJ49" i="4"/>
  <c r="AK49" i="4" s="1"/>
  <c r="AJ50" i="4"/>
  <c r="AK50" i="4" s="1"/>
  <c r="AJ51" i="4"/>
  <c r="AK51" i="4" s="1"/>
  <c r="AJ52" i="4"/>
  <c r="AK52" i="4" s="1"/>
  <c r="AJ53" i="4"/>
  <c r="AK53" i="4" s="1"/>
  <c r="AJ54" i="4"/>
  <c r="AK54" i="4" s="1"/>
  <c r="AJ55" i="4"/>
  <c r="AK55" i="4" s="1"/>
  <c r="AJ56" i="4"/>
  <c r="AK56" i="4" s="1"/>
  <c r="AJ57" i="4"/>
  <c r="AK57" i="4" s="1"/>
  <c r="AJ58" i="4"/>
  <c r="AK58" i="4" s="1"/>
  <c r="AJ59" i="4"/>
  <c r="AK59" i="4" s="1"/>
  <c r="AJ60" i="4"/>
  <c r="AK60" i="4" s="1"/>
  <c r="AJ61" i="4"/>
  <c r="AK61" i="4" s="1"/>
  <c r="AJ62" i="4"/>
  <c r="AK62" i="4" s="1"/>
  <c r="AJ63" i="4"/>
  <c r="AK63" i="4" s="1"/>
  <c r="AJ64" i="4"/>
  <c r="AK64" i="4" s="1"/>
  <c r="AJ65" i="4"/>
  <c r="AK65" i="4" s="1"/>
  <c r="AJ66" i="4"/>
  <c r="AK66" i="4" s="1"/>
  <c r="AJ67" i="4"/>
  <c r="AK67" i="4" s="1"/>
  <c r="AJ68" i="4"/>
  <c r="AK68" i="4" s="1"/>
  <c r="AJ69" i="4"/>
  <c r="AK69" i="4" s="1"/>
  <c r="AJ70" i="4"/>
  <c r="AK70" i="4" s="1"/>
  <c r="AJ71" i="4"/>
  <c r="AK71" i="4" s="1"/>
  <c r="AJ72" i="4"/>
  <c r="AK72" i="4" s="1"/>
  <c r="AJ73" i="4"/>
  <c r="AK73" i="4" s="1"/>
  <c r="AJ74" i="4"/>
  <c r="AK74" i="4" s="1"/>
  <c r="AJ75" i="4"/>
  <c r="AK75" i="4" s="1"/>
  <c r="AJ76" i="4"/>
  <c r="AK76" i="4" s="1"/>
  <c r="AJ77" i="4"/>
  <c r="AK77" i="4" s="1"/>
  <c r="AJ78" i="4"/>
  <c r="AK78" i="4" s="1"/>
  <c r="AJ79" i="4"/>
  <c r="AK79" i="4" s="1"/>
  <c r="AJ80" i="4"/>
  <c r="AK80" i="4" s="1"/>
  <c r="AJ81" i="4"/>
  <c r="AK81" i="4" s="1"/>
  <c r="AJ82" i="4"/>
  <c r="AK82" i="4" s="1"/>
  <c r="AJ83" i="4"/>
  <c r="AK83" i="4" s="1"/>
  <c r="AJ84" i="4"/>
  <c r="AK84" i="4" s="1"/>
  <c r="AJ85" i="4"/>
  <c r="AK85" i="4" s="1"/>
  <c r="AJ86" i="4"/>
  <c r="AK86" i="4" s="1"/>
  <c r="AJ87" i="4"/>
  <c r="AK87" i="4" s="1"/>
  <c r="AJ88" i="4"/>
  <c r="AK88" i="4" s="1"/>
  <c r="AJ89" i="4"/>
  <c r="AK89" i="4" s="1"/>
  <c r="AJ90" i="4"/>
  <c r="AK90" i="4" s="1"/>
  <c r="AJ91" i="4"/>
  <c r="AK91" i="4" s="1"/>
  <c r="AJ92" i="4"/>
  <c r="AK92" i="4" s="1"/>
  <c r="AJ93" i="4"/>
  <c r="AK93" i="4" s="1"/>
  <c r="AJ94" i="4"/>
  <c r="AK94" i="4" s="1"/>
  <c r="AJ95" i="4"/>
  <c r="AK95" i="4" s="1"/>
  <c r="AJ96" i="4"/>
  <c r="AK96" i="4" s="1"/>
  <c r="AJ97" i="4"/>
  <c r="AK97" i="4" s="1"/>
  <c r="AJ98" i="4"/>
  <c r="AK98" i="4" s="1"/>
  <c r="AJ99" i="4"/>
  <c r="AK99" i="4" s="1"/>
  <c r="AJ100" i="4"/>
  <c r="AK100" i="4" s="1"/>
  <c r="AJ101" i="4"/>
  <c r="AK101" i="4" s="1"/>
  <c r="AJ102" i="4"/>
  <c r="AK102" i="4" s="1"/>
  <c r="AJ103" i="4"/>
  <c r="AK103" i="4" s="1"/>
  <c r="AJ104" i="4"/>
  <c r="AK104" i="4" s="1"/>
  <c r="AJ105" i="4"/>
  <c r="AK105" i="4" s="1"/>
  <c r="AJ106" i="4"/>
  <c r="AK106" i="4" s="1"/>
  <c r="AJ107" i="4"/>
  <c r="AK107" i="4" s="1"/>
  <c r="AJ108" i="4"/>
  <c r="AK108" i="4" s="1"/>
  <c r="AJ109" i="4"/>
  <c r="AK109" i="4" s="1"/>
  <c r="AJ110" i="4"/>
  <c r="AK110" i="4" s="1"/>
  <c r="AJ12" i="4"/>
  <c r="AK12" i="4" s="1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AH111" i="4" s="1"/>
  <c r="U12" i="4"/>
  <c r="O12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3" i="4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2" i="13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AF111" i="4" s="1"/>
  <c r="G12" i="4"/>
  <c r="AB12" i="4"/>
  <c r="D120" i="12"/>
  <c r="E120" i="12"/>
  <c r="AB25" i="4" l="1"/>
  <c r="AB24" i="4"/>
  <c r="AB23" i="4"/>
  <c r="AB22" i="4"/>
  <c r="AB21" i="4"/>
  <c r="AB20" i="4"/>
  <c r="AB19" i="4"/>
  <c r="AB18" i="4"/>
  <c r="AB17" i="4"/>
  <c r="AB16" i="4"/>
  <c r="AB15" i="4"/>
  <c r="AB14" i="4"/>
  <c r="AB13" i="4"/>
  <c r="K8" i="12"/>
  <c r="K11" i="12"/>
  <c r="K10" i="12"/>
  <c r="K9" i="12"/>
  <c r="AP13" i="4" l="1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2" i="4"/>
  <c r="B6" i="8"/>
  <c r="B5" i="8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B16" i="7"/>
  <c r="B20" i="7" l="1"/>
  <c r="B9" i="7" l="1"/>
  <c r="B8" i="7"/>
  <c r="B19" i="7"/>
  <c r="B7" i="7"/>
  <c r="B6" i="7"/>
  <c r="B13" i="7"/>
  <c r="B12" i="7"/>
  <c r="B5" i="7"/>
  <c r="B11" i="7" l="1"/>
  <c r="B4" i="7" l="1"/>
  <c r="B10" i="7" l="1"/>
  <c r="C16" i="7" l="1"/>
  <c r="B17" i="7"/>
  <c r="B15" i="7" l="1"/>
  <c r="B14" i="7" l="1"/>
  <c r="B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Devan Hinojosa</author>
  </authors>
  <commentList>
    <comment ref="L11" authorId="0" shapeId="0" xr:uid="{5A23A57C-B9B9-4530-AA56-64673A8A974E}">
      <text>
        <r>
          <rPr>
            <sz val="9"/>
            <color indexed="81"/>
            <rFont val="Tahoma"/>
            <family val="2"/>
          </rPr>
          <t>Note to Accountant: Manually delete rows where Non-PPM Project values exist.</t>
        </r>
      </text>
    </comment>
  </commentList>
</comments>
</file>

<file path=xl/sharedStrings.xml><?xml version="1.0" encoding="utf-8"?>
<sst xmlns="http://schemas.openxmlformats.org/spreadsheetml/2006/main" count="6613" uniqueCount="1632">
  <si>
    <t>Workbook</t>
  </si>
  <si>
    <t>Worksheet</t>
  </si>
  <si>
    <t>CellLabel</t>
  </si>
  <si>
    <t>CellListOfValues</t>
  </si>
  <si>
    <t>CellInputText</t>
  </si>
  <si>
    <t>&lt;CellListOfValues ComponentID="LST1723547279"&gt;&lt;Position Row="7" Column="D" /&gt;&lt;StyleName&gt;&lt;Value&gt;_ADFDI_InputTextStyle&lt;/Value&gt;&lt;/StyleName&gt;&lt;ListOfValues&gt;&lt;ListID ID="TransactionSourceId" /&gt;&lt;ReadOnly&gt;&lt;Value&gt;False&lt;/Value&gt;&lt;/ReadOnly&gt;&lt;/ListOfValues&gt;&lt;/CellListOfValues&gt;</t>
  </si>
  <si>
    <t>&lt;CellListOfValues ComponentID="LST737720091"&gt;&lt;Position Row="8" Column="D" /&gt;&lt;StyleName&gt;&lt;Value&gt;_ADFDI_InputTextStyle&lt;/Value&gt;&lt;/StyleName&gt;&lt;ListOfValues&gt;&lt;ListID ID="DocumentId" /&gt;&lt;DependsOnListID ID="TransactionSourceId" /&gt;&lt;ReadOnly&gt;&lt;Value&gt;False&lt;/Value&gt;&lt;/ReadOnly&gt;&lt;/ListOfValues&gt;&lt;/CellListOfValues&gt;</t>
  </si>
  <si>
    <t>Table</t>
  </si>
  <si>
    <t>&lt;CellListOfValues ComponentID="LST2078317638"&gt;&lt;Position Row="6" Column="D" /&gt;&lt;StyleName&gt;&lt;Value&gt;APPS_FormEntry_topborder&lt;/Value&gt;&lt;/StyleName&gt;&lt;ListOfValues&gt;&lt;ListID ID="OrgId" /&gt;&lt;ReadOnly&gt;&lt;Value&gt;False&lt;/Value&gt;&lt;/ReadOnly&gt;&lt;/ListOfValues&gt;&lt;/CellListOfValues&gt;</t>
  </si>
  <si>
    <t>ComponentXml</t>
  </si>
  <si>
    <t>&lt;CellLabel ComponentID="LBL1129758066"&gt;&lt;Position Row="10" Column="C" /&gt;&lt;StyleName&gt;&lt;Value&gt;Oracle Background Cell Color bld&lt;/Value&gt;&lt;/StyleName&gt;&lt;Label&gt;&lt;Value&gt;#{res['DIHT.ExpenditureItems.ProjectUnprocessedExpenditureI']}&lt;/Value&gt;&lt;/Label&gt;&lt;/CellLabel&gt;</t>
  </si>
  <si>
    <t>&lt;CellLabel ComponentID="LBL1690498901"&gt;&lt;Position Row="2" Column="D" /&gt;&lt;StyleName&gt;&lt;Value&gt;Oracle Page Header&lt;/Value&gt;&lt;/StyleName&gt;&lt;Label&gt;&lt;Value&gt;#{res['DIHT.CreateCostedorAccountedExpenditureBatchf']}&lt;/Value&gt;&lt;/Label&gt;&lt;/CellLabel&gt;</t>
  </si>
  <si>
    <t>&lt;CellLabel ComponentID="LBL1298496404"&gt;&lt;Position Row="5" Column="C" /&gt;&lt;StyleName&gt;&lt;Value&gt;Oracle Background Cell Color&lt;/Value&gt;&lt;/StyleName&gt;&lt;Label&gt;&lt;Value&gt;*#{ACR_FDI['DITD.Required.Requiredfield']}&lt;/Value&gt;&lt;/Label&gt;&lt;/CellLabel&gt;</t>
  </si>
  <si>
    <t>&lt;CellLabel ComponentID="LBL2066236378"&gt;&lt;Position Row="6" Column="C" /&gt;&lt;StyleName&gt;&lt;Value&gt;APPS_FormEntry_topborder_bold_ralign&lt;/Value&gt;&lt;/StyleName&gt;&lt;Label&gt;&lt;Value&gt;*#{bindings.OrgId.hints.label}&lt;/Value&gt;&lt;/Label&gt;&lt;/CellLabel&gt;</t>
  </si>
  <si>
    <t>&lt;CellLabel ComponentID="LBL1517283620"&gt;&lt;Position Row="7" Column="C" /&gt;&lt;StyleName&gt;&lt;Value&gt;APPS_FormEntry_noborder_bold_ralign&lt;/Value&gt;&lt;/StyleName&gt;&lt;Label&gt;&lt;Value&gt;*#{bindings.TransactionSourceId.hints.label}&lt;/Value&gt;&lt;/Label&gt;&lt;/CellLabel&gt;</t>
  </si>
  <si>
    <t>&lt;CellLabel ComponentID="LBL768029787"&gt;&lt;Position Row="8" Column="C" /&gt;&lt;StyleName&gt;&lt;Value&gt;APPS_FormEntry_bottomborder_bold_ralign&lt;/Value&gt;&lt;/StyleName&gt;&lt;Label&gt;&lt;Value&gt;*#{bindings.DocumentId.hints.label}&lt;/Value&gt;&lt;/Label&gt;&lt;/CellLabel&gt;</t>
  </si>
  <si>
    <t>&lt;CellLabel ComponentID="LBL1460911744"&gt;&lt;Position Row="6" Column="F" /&gt;&lt;StyleName&gt;&lt;Value&gt;APPS_FormEntry_noborder_bold_ralign&lt;/Value&gt;&lt;/StyleName&gt;&lt;Label&gt;&lt;Value&gt;*#{bindings.BatchName.hints.label}&lt;/Value&gt;&lt;/Label&gt;&lt;/CellLabel&gt;</t>
  </si>
  <si>
    <t>&lt;CellLabel ComponentID="LBL1979073580"&gt;&lt;Position Row="7" Column="F" /&gt;&lt;StyleName&gt;&lt;Value&gt;APPS_FormEntry_noborder_bold_ralign&lt;/Value&gt;&lt;/StyleName&gt;&lt;Label&gt;&lt;Value&gt;#{bindings.Description.hints.label}&lt;/Value&gt;&lt;/Label&gt;&lt;/CellLabel&gt;</t>
  </si>
  <si>
    <t>CellOutputText</t>
  </si>
  <si>
    <t>&lt;CellOutputText ComponentID="OTX2060855674"&gt;&lt;Position Row="8" Column="F" /&gt;&lt;StyleName&gt;&lt;Value&gt;APPS_FormEntry_bottomborder_bold_ralign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ACR_FDI['DILP.WorksheetStatus']}&lt;/Value&gt;&lt;/Value&gt;&lt;/OutputText&gt;&lt;/CellOutputText&gt;</t>
  </si>
  <si>
    <t>&lt;CellInputText ComponentID="ITX659082401"&gt;&lt;Position Row="6" Column="G" /&gt;&lt;StyleName&gt;&lt;Value&gt;_ADFDI_InputTextStyl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BatchName}&lt;/Value&gt;&lt;/Value&gt;&lt;ReadOnly&gt;&lt;Value&gt;False&lt;/Value&gt;&lt;/ReadOnly&gt;&lt;/InputText&gt;&lt;/CellInputText&gt;</t>
  </si>
  <si>
    <t>&lt;CellInputText ComponentID="ITX954399280"&gt;&lt;Position Row="7" Column="G" /&gt;&lt;StyleName&gt;&lt;Value&gt;_ADFDI_InputTextStyl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escription}&lt;/Value&gt;&lt;/Value&gt;&lt;ReadOnly&gt;&lt;Value&gt;False&lt;/Value&gt;&lt;/ReadOnly&gt;&lt;/InputText&gt;&lt;/CellInputText&gt;</t>
  </si>
  <si>
    <t>&lt;CellOutputText ComponentID="OTX1954965831"&gt;&lt;Position Row="8" Column="G" /&gt;&lt;StyleName&gt;&lt;Value&gt;_ADFDI_OutputTextStyle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</si>
  <si>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&lt;Worksheet&gt;&lt;Events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ID="createBatchForThirdPartyCosted" /&gt;&lt;/Actions&gt;&lt;Actions p4:type="WorksheetMethod" Method="UpSync" xmlns:p4="http://www.w3.org/2001/XMLSchema-instance" /&gt;&lt;Actions p4:type="WorksheetMethod" Method="DownSync" xmlns:p4="http://www.w3.org/2001/XMLSchema-instance" /&gt;&lt;Actions p4:type="ADFmAction" xmlns:p4="http://www.w3.org/2001/XMLSchema-instance"&gt;&lt;ActionID ID="getTempTxnRow" /&gt;&lt;/Actions&gt;&lt;Actions p4:type="ComponentAction" ComponentID="TAB126364182" Method="DownloadForInsert" xmlns:p4="http://www.w3.org/2001/XMLSchema-instance" /&gt;&lt;Actions p4:type="ADFmAction" xmlns:p4="http://www.w3.org/2001/XMLSchema-instance"&gt;&lt;ActionID ID="removeTempTxnRow" /&gt;&lt;/Actions&gt;&lt;/ActionSet&gt;&lt;/Events&gt;&lt;MenuItems ID="MEN1987970597"&gt;&lt;Select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AbortOnFailure="false" /&gt;&lt;Status&gt;&lt;Title&gt;&lt;Value&gt;#{_ADFDIres['DIALOGS_ACTION_TITLE']}&lt;/Value&gt;&lt;/Title&gt;&lt;Message&gt;&lt;Value&gt;#{_ADFDIres['STATUS_MESSAGE_PROMPT']}&lt;/Value&gt;&lt;/Message&gt;&lt;/Status&gt;&lt;Actions p4:type="ADFmAction" xmlns:p4="http://www.w3.org/2001/XMLSchema-instance"&gt;&lt;ActionID ID="removeTempTxnRow" /&gt;&lt;/Actions&gt;&lt;Actions p4:type="ADFmAction" xmlns:p4="http://www.w3.org/2001/XMLSchema-instance"&gt;&lt;ActionID ID="checkThirdPartyBatchRow" /&gt;&lt;/Actions&gt;&lt;Actions p4:type="WorksheetMethod" Method="UpSync" xmlns:p4="http://www.w3.org/2001/XMLSchema-instance" /&gt;&lt;Actions p4:type="Dialog" xmlns:p4="http://www.w3.org/2001/XMLSchema-instance"&gt;&lt;Page&gt;&lt;Page&gt;/faces/oracle/apps/projects/costing/transactions/fdiupload/ui/page/TransactionExport.jspx&lt;/Page&gt;&lt;/Page&gt;&lt;Title&gt;&lt;Value&gt;#{res['DIHT.ExportExpenditureBatchtoOracleFusionProj']}&lt;/Value&gt;&lt;/Title&gt;&lt;WindowSize Height="200" Width="500" /&gt;&lt;/Actions&gt;&lt;Actions p4:type="ADFmAction" xmlns:p4="http://www.w3.org/2001/XMLSchema-instance"&gt;&lt;ActionID ID="prepareToUpload" /&gt;&lt;/Actions&gt;&lt;Actions p4:type="ComponentAction" ComponentID="TAB126364182" Method="Upload" xmlns:p4="http://www.w3.org/2001/XMLSchema-instance" /&gt;&lt;Actions p4:type="ADFmAction" xmlns:p4="http://www.w3.org/2001/XMLSchema-instance"&gt;&lt;ActionID ID="processTransactions" /&gt;&lt;/Actions&gt;&lt;Actions p4:type="ADFmAction" xmlns:p4="http://www.w3.org/2001/XMLSchema-instance"&gt;&lt;ActionID ID="checkThirdPartyBatchRow" /&gt;&lt;/Actions&gt;&lt;Actions p4:type="Dialog" xmlns:p4="http://www.w3.org/2001/XMLSchema-instance"&gt;&lt;Page&gt;&lt;Page&gt;/faces/oracle/apps/projects/costing/transactions/fdiupload/ui/page/TransactionSummary.jspx&lt;/Page&gt;&lt;/Page&gt;&lt;Title&gt;&lt;Value&gt;#{res['DIHT.TransactionsExportSummary']}&lt;/Value&gt;&lt;/Title&gt;&lt;WindowSize Height="200" Width="500" /&gt;&lt;/Actions&gt;&lt;/SelectActionSet&gt;&lt;Label&gt;&lt;Value&gt;#{res['DIACTION.Export.ExportTransactionstoOracleFusi']}&lt;/Value&gt;&lt;/Label&gt;&lt;Image&gt;Generic&lt;/Image&gt;&lt;/MenuItems&gt;&lt;ServerContext&gt;&lt;IDAttributeID /&gt;&lt;/ServerContext&gt;&lt;RowData&gt;&lt;ChangeIndicatorAttributeID /&gt;&lt;/RowData&gt;&lt;Title&gt;&lt;Value&gt;#{res['DIHT.ThirdPartyCostedorAccounted']}&lt;/Value&gt;&lt;/Title&gt;&lt;PageDef&gt;&lt;PageDef&gt;oracle_apps_projects_costing_transactions_fdiupload_ui_ThirdPartyCostedTxnUploadPageDef&lt;/PageDef&gt;&lt;/PageDef&gt;&lt;Protection&gt;&lt;Mode&gt;Automatic&lt;/Mode&gt;&lt;/Protection&gt;&lt;/Worksheet&gt;</t>
  </si>
  <si>
    <t>&lt;Table ComponentID="TAB126364182"&gt;&lt;Position Row="11" Column="C" /&gt;&lt;RowLimit&gt;&lt;WarningMessage&gt;&lt;Value&gt;#{_ADFDIres['ROWLIMIT_WARNINGS_MESSAGE_1']}&lt;/Value&gt;&lt;/WarningMessage&gt;&lt;MaxRows&gt;&lt;Value&gt;500&lt;/Value&gt;&lt;/MaxRows&gt;&lt;/RowLimit&gt;&lt;RowActions UpdateRowEnabled="false" InsertRowEnabled="true"&gt;&lt;InsertBeforeRowActionID ID="CreateInsert" /&gt;&lt;InsertAfterRowActionID ID="getRequiredValues" /&gt;&lt;/RowActions&gt;&lt;BatchOptions&gt;&lt;CommitBatchActionID ID="uploadTransactions" /&gt;&lt;/BatchOptions&gt;&lt;TreeID ID="UnprocessedCostTransaction1" /&gt;&lt;UniqueAttribute&gt;&lt;Value&gt;#{row.bindings.TxnInterfaceId.inputValue}&lt;/Value&gt;&lt;/UniqueAttribute&gt;&lt;Columns ID="_ADF_ChangedColumn"&gt;&lt;HeaderStyleName&gt;&lt;Value&gt;Oracle Header Row Cell&lt;/Value&gt;&lt;/HeaderStyleName&gt;&lt;HeaderLabel&gt;&lt;Value&gt;#{res['DILP.ChangedItem.ChangedItemAttributes']}&lt;/Value&gt;&lt;/HeaderLabel&gt;&lt;CellStyleName&gt;&lt;Value&gt;_ADFDI_TableCellROStyle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ID="_ADF_StatusColumn"&gt;&lt;HeaderStyleName&gt;&lt;Value&gt;Oracle Header Row Cell&lt;/Value&gt;&lt;/HeaderStyleName&gt;&lt;HeaderLabel&gt;&lt;Value&gt;#{res['DILP.ErrorMessage.ExpenditureBatchErrorMessage']}&lt;/Value&gt;&lt;/HeaderLabel&gt;&lt;CellStyleName&gt;&lt;Value&gt;_ADFDI_TableCellROStyle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ComponentID="TAB126364182" Method="DisplayRowErrors" /&gt;&lt;/DoubleClickActionSet&gt;&lt;Value&gt;&lt;Value /&gt;&lt;/Value&gt;&lt;/UpdateComponent&gt;&lt;GroupHeader /&gt;&lt;/Columns&gt;&lt;Columns ID="COL1925939289"&gt;&lt;HeaderStyleName&gt;&lt;Value&gt;Oracle Header Row Cell&lt;/Value&gt;&lt;/HeaderStyleName&gt;&lt;HeaderLabel&gt;&lt;Value&gt;*#{bindings.UnprocessedCostTransaction1.hints.DocEntryName.label}[..]&lt;/Value&gt;&lt;/HeaderLabel&gt;&lt;CellStyleName&gt;&lt;Value&gt;Oracle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ID="initializeViewCriteriaForDocEntry" /&gt;&lt;/Actions&gt;&lt;Actions p3:type="Dialog"&gt;&lt;Page&gt;&lt;Page&gt;/faces/oracle/apps/projects/costing/transactions/fdiupload/ui/page/DocEntrySearch.jspx&lt;/Page&gt;&lt;/Page&gt;&lt;Title&gt;&lt;Value&gt;#{ACR_GEN['Header.SearchandSelect.Searchandselectanobjectusingad']}: #{bindings.UnprocessedCostTransaction1.hints.DocEntryName.label}&lt;/Value&gt;&lt;/Title&gt;&lt;WindowSize Height="470"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/&gt;&lt;/Actions&gt;&lt;/DoubleClickActionSet&gt;&lt;Value&gt;&lt;Value&gt;#{row.bindings.DocEntryName.inputValue}&lt;/Value&gt;&lt;/Value&gt;&lt;ReadOnly&gt;&lt;Value&gt;False&lt;/Value&gt;&lt;/ReadOnly&gt;&lt;/UpdateComponent&gt;&lt;GroupHeader /&gt;&lt;/Columns&gt;&lt;Columns ID="ExpenditureItemDate"&gt;&lt;HeaderStyleName&gt;&lt;Value&gt;Oracle Header Row Cell&lt;/Value&gt;&lt;/HeaderStyleName&gt;&lt;HeaderLabel&gt;&lt;Value&gt;*#{bindings.UnprocessedCostTransaction1.hints.ExpenditureItemDate.label}&lt;/Value&gt;&lt;/HeaderLabel&gt;&lt;CellStyleName&gt;&lt;Value&gt;Oracle basic L bdr 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xpenditureItemDate.inputValue}&lt;/Value&gt;&lt;/Value&gt;&lt;ReadOnly&gt;&lt;Value&gt;False&lt;/Value&gt;&lt;/ReadOnly&gt;&lt;/UpdateComponent&gt;&lt;GroupHeader /&gt;&lt;/Columns&gt;&lt;Columns ID="PersonName"&gt;&lt;HeaderStyleName&gt;&lt;Value&gt;Oracle Header Row Cell&lt;/Value&gt;&lt;/HeaderStyleName&gt;&lt;HeaderLabel&gt;&lt;Value&gt;#{bindings.UnprocessedCostTransaction1.hints.PersonName.label}[..]&lt;/Value&gt;&lt;/HeaderLabel&gt;&lt;CellStyleName&gt;&lt;Value&gt;Oracle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ID="initializeViewCriteriaForPerson" /&gt;&lt;/Actions&gt;&lt;Actions p3:type="Dialog"&gt;&lt;Page&gt;&lt;Page&gt;/faces/oracle/apps/projects/costing/transactions/fdiupload/ui/page/PersonSearch.jspx&lt;/Page&gt;&lt;/Page&gt;&lt;Title&gt;&lt;Value&gt;#{ACR_GEN['Header.SearchandSelect.Searchandselectanobjectusingad']}: #{bindings.UnprocessedCostTransaction1.hints.PersonName.label}&lt;/Value&gt;&lt;/Title&gt;&lt;WindowSize Height="680" Width="550" /&gt;&lt;/Actions&gt;&lt;Actions p3:type="ComponentAction" ComponentID="TAB126364182" Method="RowDownSync" /&gt;&lt;Actions p3:type="ADFmAction"&gt;&lt;ActionID ID="removeTempTxnRow" /&gt;&lt;/Actions&gt;&lt;/DoubleClickActionSet&gt;&lt;Value&gt;&lt;Value&gt;#{row.bindings.PersonName.inputValue}&lt;/Value&gt;&lt;/Value&gt;&lt;ReadOnly&gt;&lt;Value&gt;False&lt;/Value&gt;&lt;/ReadOnly&gt;&lt;/UpdateComponent&gt;&lt;GroupHeader /&gt;&lt;/Columns&gt;&lt;Columns ID="PersonNumber"&gt;&lt;HeaderStyleName&gt;&lt;Value&gt;Oracle Header Row Cell&lt;/Value&gt;&lt;/HeaderStyleName&gt;&lt;HeaderLabel&gt;&lt;Value&gt;#{bindings.UnprocessedCostTransaction1.hints.PersonNumber.label}[..]&lt;/Value&gt;&lt;/HeaderLabel&gt;&lt;CellStyleName&gt;&lt;Value&gt;Oracle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ID="initializeViewCriteriaForPerson" /&gt;&lt;/Actions&gt;&lt;Actions p3:type="Dialog"&gt;&lt;Page&gt;&lt;Page&gt;/faces/oracle/apps/projects/costing/transactions/fdiupload/ui/page/PersonSearch.jspx&lt;/Page&gt;&lt;/Page&gt;&lt;Title&gt;&lt;Value&gt;#{ACR_GEN['Header.SearchandSelect.Searchandselectanobjectusingad']}: #{bindings.UnprocessedCostTransaction1.hints.PersonNumber.label}&lt;/Value&gt;&lt;/Title&gt;&lt;WindowSize Height="680" Width="550" /&gt;&lt;/Actions&gt;&lt;Actions p3:type="ComponentAction" ComponentID="TAB126364182" Method="RowDownSync" /&gt;&lt;Actions p3:type="ADFmAction"&gt;&lt;ActionID ID="removeTempTxnRow" /&gt;&lt;/Actions&gt;&lt;/DoubleClickActionSet&gt;&lt;Value&gt;&lt;Value&gt;#{row.bindings.PersonNumber.inputValue}&lt;/Value&gt;&lt;/Value&gt;&lt;ReadOnly&gt;&lt;Value&gt;False&lt;/Value&gt;&lt;/ReadOnly&gt;&lt;/UpdateComponent&gt;&lt;GroupHeader /&gt;&lt;/Columns&gt;&lt;Columns ID="HcmAssignmentName"&gt;&lt;HeaderStyleName&gt;&lt;Value&gt;Oracle Header Row Cell&lt;/Value&gt;&lt;/HeaderStyleName&gt;&lt;HeaderLabel&gt;&lt;Value&gt;#{bindings.UnprocessedCostTransaction1.hints.HcmAssignmentName.label}[..]&lt;/Value&gt;&lt;/HeaderLabel&gt;&lt;CellStyleName&gt;&lt;Value&gt;Oracle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ID="initializeViewCriteriaForPersonAssignment" /&gt;&lt;/Actions&gt;&lt;Actions p3:type="Dialog"&gt;&lt;Page&gt;&lt;Page&gt;/faces/oracle/apps/projects/costing/transactions/fdiupload/ui/page/PersonAssignmentSearch.jspx&lt;/Page&gt;&lt;/Page&gt;&lt;Title&gt;&lt;Value&gt;#{ACR_GEN['Header.SearchandSelect.Searchandselectanobjectusingad']}: #{bindings.UnprocessedCostTransaction1.hints.HcmAssignmentName.label}&lt;/Value&gt;&lt;/Title&gt;&lt;WindowSize Height="570" Width="560" /&gt;&lt;/Actions&gt;&lt;Actions p3:type="ComponentAction" ComponentID="TAB126364182" Method="RowDownSync" /&gt;&lt;Actions p3:type="ADFmAction"&gt;&lt;ActionID ID="removeTempTxnRow" /&gt;&lt;/Actions&gt;&lt;/DoubleClickActionSet&gt;&lt;Value&gt;&lt;Value&gt;#{row.bindings.HcmAssignmentName.inputValue}&lt;/Value&gt;&lt;/Value&gt;&lt;ReadOnly&gt;&lt;Value&gt;False&lt;/Value&gt;&lt;/ReadOnly&gt;&lt;/UpdateComponent&gt;&lt;GroupHeader /&gt;&lt;/Columns&gt;&lt;Columns ID="ProjectName"&gt;&lt;HeaderStyleName&gt;&lt;Value&gt;Oracle Header Row Cell&lt;/Value&gt;&lt;/HeaderStyleName&gt;&lt;HeaderLabel&gt;&lt;Value&gt;*#{bindings.UnprocessedCostTransaction1.hints.ProjectName.label}[..]&lt;/Value&gt;&lt;/HeaderLabel&gt;&lt;CellStyleName&gt;&lt;Value&gt;Oracle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ID="initializeViewCriteriaForProject" /&gt;&lt;/Actions&gt;&lt;Actions p3:type="Dialog"&gt;&lt;Page&gt;&lt;Page&gt;/faces/oracle/apps/projects/costing/transactions/fdiupload/ui/page/ProjectSearch.jspx&lt;/Page&gt;&lt;/Page&gt;&lt;Title&gt;&lt;Value&gt;#{ACR_GEN['Header.SearchandSelect.Searchandselectanobjectusingad']}: #{bindings.UnprocessedCostTransaction1.hints.ProjectName.label}&lt;/Value&gt;&lt;/Title&gt;&lt;WindowSize Height="510" Width="450" /&gt;&lt;/Actions&gt;&lt;Actions p3:type="ComponentAction" ComponentID="TAB126364182" Method="RowDownSync" /&gt;&lt;Actions p3:type="ADFmAction"&gt;&lt;ActionID ID="removeTempTxnRow" /&gt;&lt;/Actions&gt;&lt;/DoubleClickActionSet&gt;&lt;Value&gt;&lt;Value&gt;#{row.bindings.ProjectName.inputValue}&lt;/Value&gt;&lt;/Value&gt;&lt;ReadOnly&gt;&lt;Value&gt;False&lt;/Value&gt;&lt;/ReadOnly&gt;&lt;/UpdateComponent&gt;&lt;GroupHeader /&gt;&lt;/Columns&gt;&lt;Columns ID="ProjectNumber"&gt;&lt;HeaderStyleName&gt;&lt;Value&gt;Oracle Header Row Cell&lt;/Value&gt;&lt;/HeaderStyleName&gt;&lt;HeaderLabel&gt;&lt;Value&gt;*#{bindings.UnprocessedCostTransaction1.hints.ProjectNumber.label}[..]&lt;/Value&gt;&lt;/HeaderLabel&gt;&lt;CellStyleName&gt;&lt;Value&gt;Oracle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ID="initializeViewCriteriaForProject" /&gt;&lt;/Actions&gt;&lt;Actions p3:type="Dialog"&gt;&lt;Page&gt;&lt;Page&gt;/faces/oracle/apps/projects/costing/transactions/fdiupload/ui/page/ProjectSearch.jspx&lt;/Page&gt;&lt;/Page&gt;&lt;Title&gt;&lt;Value&gt;#{ACR_GEN['Header.SearchandSelect.Searchandselectanobjectusingad']}: #{bindings.UnprocessedCostTransaction1.hints.ProjectNumber.label}&lt;/Value&gt;&lt;/Title&gt;&lt;WindowSize Height="510" Width="450" /&gt;&lt;/Actions&gt;&lt;Actions p3:type="ComponentAction" ComponentID="TAB126364182" Method="RowDownSync" /&gt;&lt;Actions p3:type="ADFmAction"&gt;&lt;ActionID ID="removeTempTxnRow" /&gt;&lt;/Actions&gt;&lt;/DoubleClickActionSet&gt;&lt;Value&gt;&lt;Value&gt;#{row.bindings.ProjectNumber.inputValue}&lt;/Value&gt;&lt;/Value&gt;&lt;ReadOnly&gt;&lt;Value&gt;False&lt;/Value&gt;&lt;/ReadOnly&gt;&lt;/UpdateComponent&gt;&lt;GroupHeader /&gt;&lt;/Columns&gt;&lt;Columns ID="TaskName"&gt;&lt;HeaderStyleName&gt;&lt;Value&gt;Oracle Header Row Cell&lt;/Value&gt;&lt;/HeaderStyleName&gt;&lt;HeaderLabel&gt;&lt;Value&gt;*#{bindings.UnprocessedCostTransaction1.hints.TaskName.label}[..]&lt;/Value&gt;&lt;/HeaderLabel&gt;&lt;CellStyleName&gt;&lt;Value&gt;Oracle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ID="initializeViewCriteriaForTask" /&gt;&lt;/Actions&gt;&lt;Actions p3:type="Dialog"&gt;&lt;Page&gt;&lt;Page&gt;/faces/oracle/apps/projects/costing/transactions/fdiupload/ui/page/TaskSearch.jspx&lt;/Page&gt;&lt;/Page&gt;&lt;Title&gt;&lt;Value&gt;#{ACR_GEN['Header.SearchandSelect.Searchandselectanobjectusingad']}: #{bindings.UnprocessedCostTransaction1.hints.TaskName.label}&lt;/Value&gt;&lt;/Title&gt;&lt;WindowSize Height="495"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/&gt;&lt;/Actions&gt;&lt;/DoubleClickActionSet&gt;&lt;Value&gt;&lt;Value&gt;#{row.bindings.TaskName.inputValue}&lt;/Value&gt;&lt;/Value&gt;&lt;ReadOnly&gt;&lt;Value&gt;False&lt;/Value&gt;&lt;/ReadOnly&gt;&lt;/UpdateComponent&gt;&lt;GroupHeader /&gt;&lt;/Columns&gt;&lt;Columns ID="TaskNumber"&gt;&lt;HeaderStyleName&gt;&lt;Value&gt;Oracle Header Row Cell&lt;/Value&gt;&lt;/HeaderStyleName&gt;&lt;HeaderLabel&gt;&lt;Value&gt;*#{bindings.UnprocessedCostTransaction1.hints.TaskNumber.label}[..]&lt;/Value&gt;&lt;/HeaderLabel&gt;&lt;CellStyleName&gt;&lt;Value&gt;Oracle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ID="initializeViewCriteriaForTask" /&gt;&lt;/Actions&gt;&lt;Actions p3:type="Dialog"&gt;&lt;Page&gt;&lt;Page&gt;/faces/oracle/apps/projects/costing/transactions/fdiupload/ui/page/TaskSearch.jspx&lt;/Page&gt;&lt;/Page&gt;&lt;Title&gt;&lt;Value&gt;#{ACR_GEN['Header.SearchandSelect.Searchandselectanobjectusingad']}: #{bindings.UnprocessedCostTransaction1.hints.TaskNumber.label}&lt;/Value&gt;&lt;/Title&gt;&lt;WindowSize Height="495"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/&gt;&lt;/Actions&gt;&lt;/DoubleClickActionSet&gt;&lt;Value&gt;&lt;Value&gt;#{row.bindings.TaskNumber.inputValue}&lt;/Value&gt;&lt;/Value&gt;&lt;ReadOnly&gt;&lt;Value&gt;False&lt;/Value&gt;&lt;/ReadOnly&gt;&lt;/UpdateComponent&gt;&lt;GroupHeader /&gt;&lt;/Columns&gt;&lt;Columns ID="COL460943108"&gt;&lt;HeaderStyleName&gt;&lt;Value&gt;Oracle Header Row Cell&lt;/Value&gt;&lt;/HeaderStyleName&gt;&lt;HeaderLabel&gt;&lt;Value&gt;*#{bindings.UnprocessedCostTransaction1.hints.ExpenditureType.label}[..]&lt;/Value&gt;&lt;/HeaderLabel&gt;&lt;CellStyleName&gt;&lt;Value&gt;Oracle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ID="initializeViewCriteriaForExpenditureType" /&gt;&lt;/Actions&gt;&lt;Actions p3:type="Dialog"&gt;&lt;Page&gt;&lt;Page&gt;/faces/oracle/apps/projects/costing/transactions/fdiupload/ui/page/ExpenditureTypeSearch.jspx&lt;/Page&gt;&lt;/Page&gt;&lt;Title&gt;&lt;Value&gt;#{ACR_GEN['Header.SearchandSelect.Searchandselectanobjectusingad']}: #{bindings.UnprocessedCostTransaction1.hints.ExpenditureType.label}&lt;/Value&gt;&lt;/Title&gt;&lt;WindowSize Height="520" Width="440" /&gt;&lt;/Actions&gt;&lt;Actions p3:type="ComponentAction" ComponentID="TAB126364182" Method="RowDownSync" /&gt;&lt;Actions p3:type="ADFmAction"&gt;&lt;ActionID ID="removeTempTxnRow" /&gt;&lt;/Actions&gt;&lt;/DoubleClickActionSet&gt;&lt;Value&gt;&lt;Value&gt;#{row.bindings.ExpenditureType.inputValue}&lt;/Value&gt;&lt;/Value&gt;&lt;ReadOnly&gt;&lt;Value&gt;False&lt;/Value&gt;&lt;/ReadOnly&gt;&lt;/UpdateComponent&gt;&lt;GroupHeader /&gt;&lt;/Columns&gt;&lt;Columns ID="COL1185999482"&gt;&lt;HeaderStyleName&gt;&lt;Value&gt;Oracle Header Row Cell&lt;/Value&gt;&lt;/HeaderStyleName&gt;&lt;HeaderLabel&gt;&lt;Value&gt;#{bindings.UnprocessedCostTransaction1.hints.ExpenditureOrganization.label}[..]&lt;/Value&gt;&lt;/HeaderLabel&gt;&lt;CellStyleName&gt;&lt;Value&gt;Oracle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ID="initializeViewCriteriaForExpenditureOrganization" /&gt;&lt;/Actions&gt;&lt;Actions p3:type="Dialog"&gt;&lt;Page&gt;&lt;Page&gt;/faces/oracle/apps/projects/costing/transactions/fdiupload/ui/page/ExpenditureOrgSearch.jspx&lt;/Page&gt;&lt;/Page&gt;&lt;Title&gt;&lt;Value&gt;#{ACR_GEN['Header.SearchandSelect.Searchandselectanobjectusingad']}: #{bindings.UnprocessedCostTransaction1.hints.ExpenditureOrganization.label}&lt;/Value&gt;&lt;/Title&gt;&lt;WindowSize Height="470" Width="365" /&gt;&lt;/Actions&gt;&lt;Actions p3:type="ComponentAction" ComponentID="TAB126364182" Method="RowDownSync" /&gt;&lt;Actions p3:type="ADFmAction"&gt;&lt;ActionID ID="removeTempTxnRow" /&gt;&lt;/Actions&gt;&lt;/DoubleClickActionSet&gt;&lt;Value&gt;&lt;Value&gt;#{row.bindings.ExpenditureOrganization.inputValue}&lt;/Value&gt;&lt;/Value&gt;&lt;ReadOnly&gt;&lt;Value&gt;False&lt;/Value&gt;&lt;/ReadOnly&gt;&lt;/UpdateComponent&gt;&lt;GroupHeader /&gt;&lt;/Columns&gt;&lt;Columns ID="ContractNumber"&gt;&lt;HeaderStyleName&gt;&lt;Value&gt;Oracle Header Row Cell&lt;/Value&gt;&lt;/HeaderStyleName&gt;&lt;HeaderLabel&gt;&lt;Value&gt;#{bindings.UnprocessedCostTransaction1.hints.ContractNumber.label}[..]&lt;/Value&gt;&lt;/HeaderLabel&gt;&lt;CellStyleName&gt;&lt;Value&gt;Oracle Basic White Cell String&lt;/Value&gt;&lt;/CellStyleName&gt;&lt;Visible&gt;&lt;Value&gt;True&lt;/Value&gt;&lt;/Visible&gt;&lt;UpdateComponent p3:type="ModelDrivenColumnComponent" xmlns:p3="http://www.w3.org/2001/XMLSchema-instance"&gt;&lt;DoubleClickActionSet&gt;&lt;Alert /&gt;&lt;ActionOptions /&gt;&lt;Status /&gt;&lt;Actions p3:type="ADFmAction"&gt;&lt;ActionID ID="checkThirdPartyBatchRow" /&gt;&lt;/Actions&gt;&lt;Actions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ID="initializeViewCriteriaForContractNumber" /&gt;&lt;/Actions&gt;&lt;Actions p3:type="Dialog"&gt;&lt;Page&gt;&lt;Page&gt;/faces/oracle/apps/projects/costing/transactions/fdiupload/ui/page/ContractNumberSearch.jspx&lt;/Page&gt;&lt;/Page&gt;&lt;Title&gt;&lt;Value&gt;#{ACR_GEN['Header.SearchandSelect.Searchandselectanobjectusingad']}: #{bindings.UnprocessedCostTransaction1.hints.ContractNumber.label}&lt;/Value&gt;&lt;/Title&gt;&lt;WindowSize Height="520" Width="440" /&gt;&lt;/Actions&gt;&lt;Actions p3:type="ComponentAction" ComponentID="TAB126364182" Method="RowDownSync" /&gt;&lt;Actions p3:type="ADFmAction"&gt;&lt;ActionID ID="removeTempTxnRow" /&gt;&lt;/Actions&gt;&lt;/DoubleClickActionSet&gt;&lt;Value&gt;&lt;Value&gt;#{row.bindings.ContractNumber.inputValue}&lt;/Value&gt;&lt;/Value&gt;&lt;ReadOnly&gt;&lt;Value&gt;False&lt;/Value&gt;&lt;/ReadOnly&gt;&lt;/UpdateComponent&gt;&lt;GroupHeader /&gt;&lt;/Columns&gt;&lt;Columns ID="FundingSourceNumber"&gt;&lt;HeaderStyleName&gt;&lt;Value&gt;Oracle Header Row Cell&lt;/Value&gt;&lt;/HeaderStyleName&gt;&lt;HeaderLabel&gt;&lt;Value&gt;#{bindings.UnprocessedCostTransaction1.hints.FundingSourceNumber.label}[..]&lt;/Value&gt;&lt;/HeaderLabel&gt;&lt;CellStyleName&gt;&lt;Value&gt;Oracle Basic White Cell String&lt;/Value&gt;&lt;/CellStyleName&gt;&lt;Visible&gt;&lt;Value&gt;True&lt;/Value&gt;&lt;/Visible&gt;&lt;UpdateComponent p3:type="ModelDrivenColumnComponent" xmlns:p3="http://www.w3.org/2001/XMLSchema-instance"&gt;&lt;DoubleClickActionSet&gt;&lt;Alert /&gt;&lt;ActionOptions /&gt;&lt;Status /&gt;&lt;Actions p3:type="ADFmAction"&gt;&lt;ActionID ID="checkThirdPartyBatchRow" /&gt;&lt;/Actions&gt;&lt;Actions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ID="initializeViewCriteriaForFundingSource" /&gt;&lt;/Actions&gt;&lt;Actions p3:type="Dialog"&gt;&lt;Page&gt;&lt;Page&gt;/faces/oracle/apps/projects/costing/transactions/fdiupload/ui/page/FundingSourceSearch.jspx&lt;/Page&gt;&lt;/Page&gt;&lt;Title&gt;&lt;Value&gt;#{ACR_GEN['Header.SearchandSelect.Searchandselectanobjectusingad']}: #{bindings.UnprocessedCostTransaction1.hints.FundingSourceNumber.label}&lt;/Value&gt;&lt;/Title&gt;&lt;WindowSize Height="520" Width="440" /&gt;&lt;/Actions&gt;&lt;Actions p3:type="ComponentAction" ComponentID="TAB126364182" Method="RowDownSync" /&gt;&lt;Actions p3:type="ADFmAction"&gt;&lt;ActionID ID="removeTempTxnRow" /&gt;&lt;/Actions&gt;&lt;/DoubleClickActionSet&gt;&lt;Value&gt;&lt;Value&gt;#{row.bindings.FundingSourceNumber.inputValue}&lt;/Value&gt;&lt;/Value&gt;&lt;ReadOnly&gt;&lt;Value&gt;False&lt;/Value&gt;&lt;/ReadOnly&gt;&lt;/UpdateComponent&gt;&lt;GroupHeader /&gt;&lt;/Columns&gt;&lt;Columns ID="COL924711674"&gt;&lt;HeaderStyleName&gt;&lt;Value&gt;Oracle Header Row Cell&lt;/Value&gt;&lt;/HeaderStyleName&gt;&lt;HeaderLabel&gt;&lt;Value&gt;#{bindings.UnprocessedCostTransaction1.hints.NonLaborResource.label}[..]&lt;/Value&gt;&lt;/HeaderLabel&gt;&lt;CellStyleName&gt;&lt;Value&gt;Oracle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ID="initializeViewCriteriaForNonLaborResource" /&gt;&lt;/Actions&gt;&lt;Actions p3:type="Dialog"&gt;&lt;Page&gt;&lt;Page&gt;/faces/oracle/apps/projects/costing/transactions/fdiupload/ui/page/NonLaborResourceSearch.jspx&lt;/Page&gt;&lt;/Page&gt;&lt;Title&gt;&lt;Value&gt;#{ACR_GEN['Header.SearchandSelect.Searchandselectanobjectusingad']}: #{bindings.UnprocessedCostTransaction1.hints.NonLaborResource.label}&lt;/Value&gt;&lt;/Title&gt;&lt;WindowSize Height="470"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/&gt;&lt;/Actions&gt;&lt;/DoubleClickActionSet&gt;&lt;Value&gt;&lt;Value&gt;#{row.bindings.NonLaborResource.inputValue}&lt;/Value&gt;&lt;/Value&gt;&lt;ReadOnly&gt;&lt;Value&gt;False&lt;/Value&gt;&lt;/ReadOnly&gt;&lt;/UpdateComponent&gt;&lt;GroupHeader /&gt;&lt;/Columns&gt;&lt;Columns ID="COL617952312"&gt;&lt;HeaderStyleName&gt;&lt;Value&gt;Oracle Header Row Cell&lt;/Value&gt;&lt;/HeaderStyleName&gt;&lt;HeaderLabel&gt;&lt;Value&gt;#{bindings.UnprocessedCostTransaction1.hints.NonLaborResourceOrg.label}[..]&lt;/Value&gt;&lt;/HeaderLabel&gt;&lt;CellStyleName&gt;&lt;Value&gt;Oracle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ID="initializeViewCriteriaForNonLaborResourceOrg" /&gt;&lt;/Actions&gt;&lt;Actions p3:type="Dialog"&gt;&lt;Page&gt;&lt;Page&gt;/faces/oracle/apps/projects/costing/transactions/fdiupload/ui/page/NonLaborResourceOrgSearch.jspx&lt;/Page&gt;&lt;/Page&gt;&lt;Title&gt;&lt;Value&gt;#{ACR_GEN['Header.SearchandSelect.Searchandselectanobjectusingad']}: #{bindings.UnprocessedCostTransaction1.hints.NonLaborResourceOrg.label}&lt;/Value&gt;&lt;/Title&gt;&lt;WindowSize Height="470" Width="385" /&gt;&lt;/Actions&gt;&lt;Actions p3:type="ComponentAction" ComponentID="TAB126364182" Method="RowDownSync" /&gt;&lt;Actions p3:type="ADFmAction"&gt;&lt;ActionID ID="removeTempTxnRow" /&gt;&lt;/Actions&gt;&lt;/DoubleClickActionSet&gt;&lt;Value&gt;&lt;Value&gt;#{row.bindings.NonLaborResourceOrg.inputValue}&lt;/Value&gt;&lt;/Value&gt;&lt;ReadOnly&gt;&lt;Value&gt;False&lt;/Value&gt;&lt;/ReadOnly&gt;&lt;/UpdateComponent&gt;&lt;GroupHeader /&gt;&lt;/Columns&gt;&lt;Columns ID="Quantity"&gt;&lt;HeaderStyleName&gt;&lt;Value&gt;Oracle Header Row Cell&lt;/Value&gt;&lt;/HeaderStyleName&gt;&lt;HeaderLabel&gt;&lt;Value&gt;*#{bindings.UnprocessedCostTransaction1.hints.Quantity.label}&lt;/Value&gt;&lt;/HeaderLabel&gt;&lt;CellStyleName&gt;&lt;Value&gt;Oracle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Quantity.inputValue}&lt;/Value&gt;&lt;/Value&gt;&lt;ReadOnly&gt;&lt;Value&gt;False&lt;/Value&gt;&lt;/ReadOnly&gt;&lt;/UpdateComponent&gt;&lt;GroupHeader /&gt;&lt;/Columns&gt;&lt;Columns ID="WorkTypeId"&gt;&lt;HeaderStyleName&gt;&lt;Value&gt;Oracle Header Row Cell&lt;/Value&gt;&lt;/HeaderStyleName&gt;&lt;HeaderLabel&gt;&lt;Value&gt;#{bindings.UnprocessedCostTransaction1.hints.WorkTypeId.label}&lt;/Value&gt;&lt;/HeaderLabel&gt;&lt;CellStyleName&gt;&lt;Value&gt;Oracle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xmlns:p3="http://www.w3.org/2001/XMLSchema-instance"&gt;&lt;List&gt;&lt;Value&gt;#{row.bindings.WorkTypeId.inputValue}&lt;/Value&gt;&lt;/List&gt;&lt;DependsOnList /&gt;&lt;ReadOnly&gt;&lt;Value&gt;False&lt;/Value&gt;&lt;/ReadOnly&gt;&lt;/UpdateComponent&gt;&lt;GroupHeader /&gt;&lt;/Columns&gt;&lt;Columns ID="BillableFlag"&gt;&lt;HeaderStyleName&gt;&lt;Value&gt;Oracle Header Row Cell&lt;/Value&gt;&lt;/HeaderStyleName&gt;&lt;HeaderLabel&gt;&lt;Value&gt;#{bindings.UnprocessedCostTransaction1.hints.BillableFlag.label}&lt;/Value&gt;&lt;/HeaderLabel&gt;&lt;CellStyleName&gt;&lt;Value&gt;Oracle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xmlns:p3="http://www.w3.org/2001/XMLSchema-instance"&gt;&lt;List&gt;&lt;Value&gt;#{row.bindings.BillableFlag.inputValue}&lt;/Value&gt;&lt;/List&gt;&lt;DependsOnList /&gt;&lt;ReadOnly&gt;&lt;Value&gt;False&lt;/Value&gt;&lt;/ReadOnly&gt;&lt;/UpdateComponent&gt;&lt;GroupHeader /&gt;&lt;/Columns&gt;&lt;Columns ID="CapitalizableFlag"&gt;&lt;HeaderStyleName&gt;&lt;Value&gt;Oracle Header Row Cell&lt;/Value&gt;&lt;/HeaderStyleName&gt;&lt;HeaderLabel&gt;&lt;Value&gt;#{bindings.UnprocessedCostTransaction1.hints.Capitaliza</t>
  </si>
  <si>
    <t>bleFlag.label}&lt;/Value&gt;&lt;/HeaderLabel&gt;&lt;CellStyleName&gt;&lt;Value&gt;Oracle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xmlns:p3="http://www.w3.org/2001/XMLSchema-instance"&gt;&lt;List&gt;&lt;Value&gt;#{row.bindings.CapitalizableFlag.inputValue}&lt;/Value&gt;&lt;/List&gt;&lt;DependsOnList /&gt;&lt;ReadOnly&gt;&lt;Value&gt;False&lt;/Value&gt;&lt;/ReadOnly&gt;&lt;/UpdateComponent&gt;&lt;GroupHeader /&gt;&lt;/Columns&gt;&lt;Columns ID="COL2031251563"&gt;&lt;HeaderStyleName&gt;&lt;Value&gt;Oracle Header Row Cell&lt;/Value&gt;&lt;/HeaderStyleName&gt;&lt;HeaderLabel&gt;&lt;Value&gt;#{bindings.UnprocessedCostTransaction1.hints.AccrualFlag.label}&lt;/Value&gt;&lt;/HeaderLabel&gt;&lt;CellStyleName&gt;&lt;Value&gt;Oracle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xmlns:p3="http://www.w3.org/2001/XMLSchema-instance"&gt;&lt;List&gt;&lt;Value&gt;#{row.bindings.AccrualFlag.inputValue}&lt;/Value&gt;&lt;/List&gt;&lt;DependsOnList /&gt;&lt;ReadOnly&gt;&lt;Value&gt;False&lt;/Value&gt;&lt;/ReadOnly&gt;&lt;/UpdateComponent&gt;&lt;GroupHeader /&gt;&lt;/Columns&gt;&lt;Columns ID="COL418198286"&gt;&lt;HeaderStyleName&gt;&lt;Value&gt;Oracle Header Row Cell&lt;/Value&gt;&lt;/HeaderStyleName&gt;&lt;HeaderLabel&gt;&lt;Value&gt;#{bindings.UnprocessedCostTransaction1.hints.VendorName.label}[..]&lt;/Value&gt;&lt;/HeaderLabel&gt;&lt;CellStyleName&gt;&lt;Value&gt;Oracle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p3:type="Dialog"&gt;&lt;Page&gt;&lt;Page&gt;/faces/oracle/apps/projects/costing/transactions/fdiupload/ui/page/SupplierSearch.jspx&lt;/Page&gt;&lt;/Page&gt;&lt;Title&gt;&lt;Value&gt;#{ACR_GEN['Header.SearchandSelect.Searchandselectanobjectusingad']}: #{bindings.UnprocessedCostTransaction1.hints.VendorName.label}&lt;/Value&gt;&lt;/Title&gt;&lt;WindowSize Height="510"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/&gt;&lt;/Actions&gt;&lt;/DoubleClickActionSet&gt;&lt;Value&gt;&lt;Value&gt;#{row.bindings.VendorName.inputValue}&lt;/Value&gt;&lt;/Value&gt;&lt;ReadOnly&gt;&lt;Value&gt;False&lt;/Value&gt;&lt;/ReadOnly&gt;&lt;/UpdateComponent&gt;&lt;GroupHeader /&gt;&lt;/Columns&gt;&lt;Columns ID="COL946119430"&gt;&lt;HeaderStyleName&gt;&lt;Value&gt;Oracle Header Row Cell&lt;/Value&gt;&lt;/HeaderStyleName&gt;&lt;HeaderLabel&gt;&lt;Value&gt;#{bindings.UnprocessedCostTransaction1.hints.InventoryItemName.label}[..]&lt;/Value&gt;&lt;/HeaderLabel&gt;&lt;CellStyleName&gt;&lt;Value&gt;Oracle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ID="initializeViewCriteriaForInventory" /&gt;&lt;/Actions&gt;&lt;Actions p3:type="Dialog"&gt;&lt;Page&gt;&lt;Page&gt;/faces/oracle/apps/projects/costing/transactions/fdiupload/ui/page/InventorySearch.jspx&lt;/Page&gt;&lt;/Page&gt;&lt;Title&gt;&lt;Value&gt;#{ACR_GEN['Header.SearchandSelect.Searchandselectanobjectusingad']}: #{bindings.UnprocessedCostTransaction1.hints.InventoryItemName.label}&lt;/Value&gt;&lt;/Title&gt;&lt;WindowSize Height="485" Width="360" /&gt;&lt;/Actions&gt;&lt;Actions p3:type="ComponentAction" ComponentID="TAB126364182" Method="RowDownSync" /&gt;&lt;Actions p3:type="ADFmAction"&gt;&lt;ActionID ID="removeTempTxnRow" /&gt;&lt;/Actions&gt;&lt;/DoubleClickActionSet&gt;&lt;Value&gt;&lt;Value&gt;#{row.bindings.InventoryItemName.inputValue}&lt;/Value&gt;&lt;/Value&gt;&lt;ReadOnly&gt;&lt;Value&gt;False&lt;/Value&gt;&lt;/ReadOnly&gt;&lt;/UpdateComponent&gt;&lt;GroupHeader /&gt;&lt;/Columns&gt;&lt;Columns ID="COL43937664"&gt;&lt;HeaderStyleName&gt;&lt;Value&gt;Oracle Header Row Cell&lt;/Value&gt;&lt;/HeaderStyleName&gt;&lt;HeaderLabel&gt;&lt;Value&gt;*#{bindings.UnprocessedCostTransaction1.hints.OrigTransactionReference.label}&lt;/Value&gt;&lt;/HeaderLabel&gt;&lt;CellStyleName&gt;&lt;Value&gt;Oracle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OrigTransactionReference.inputValue}&lt;/Value&gt;&lt;/Value&gt;&lt;ReadOnly&gt;&lt;Value&gt;False&lt;/Value&gt;&lt;/ReadOnly&gt;&lt;/UpdateComponent&gt;&lt;GroupHeader /&gt;&lt;/Columns&gt;&lt;Columns ID="UnmatchedNegativeTxnFlag"&gt;&lt;HeaderStyleName&gt;&lt;Value&gt;Oracle Header Row Cell&lt;/Value&gt;&lt;/HeaderStyleName&gt;&lt;HeaderLabel&gt;&lt;Value&gt;#{bindings.UnprocessedCostTransaction1.hints.UnmatchedNegativeTxnFlag.label}&lt;/Value&gt;&lt;/HeaderLabel&gt;&lt;CellStyleName&gt;&lt;Value&gt;Oracle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xmlns:p3="http://www.w3.org/2001/XMLSchema-instance"&gt;&lt;List&gt;&lt;Value&gt;#{row.bindings.UnmatchedNegativeTxnFlag.inputValue}&lt;/Value&gt;&lt;/List&gt;&lt;DependsOnList /&gt;&lt;ReadOnly&gt;&lt;Value&gt;False&lt;/Value&gt;&lt;/ReadOnly&gt;&lt;/UpdateComponent&gt;&lt;GroupHeader /&gt;&lt;/Columns&gt;&lt;Columns ID="COL424233580"&gt;&lt;HeaderStyleName&gt;&lt;Value&gt;Oracle Header Row Cell&lt;/Value&gt;&lt;/HeaderStyleName&gt;&lt;HeaderLabel&gt;&lt;Value&gt;#{bindings.UnprocessedCostTransaction1.hints.ReversedOrigTxnReference.label}&lt;/Value&gt;&lt;/HeaderLabel&gt;&lt;CellStyleName&gt;&lt;Value&gt;Oracle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edOrigTxnReference.inputValue}&lt;/Value&gt;&lt;/Value&gt;&lt;ReadOnly&gt;&lt;Value&gt;False&lt;/Value&gt;&lt;/ReadOnly&gt;&lt;/UpdateComponent&gt;&lt;GroupHeader /&gt;&lt;/Columns&gt;&lt;Columns ID="ExpenditureComment"&gt;&lt;HeaderStyleName&gt;&lt;Value&gt;Oracle Header Row Cell&lt;/Value&gt;&lt;/HeaderStyleName&gt;&lt;HeaderLabel&gt;&lt;Value&gt;#{bindings.UnprocessedCostTransaction1.hints.ExpenditureComment.label}&lt;/Value&gt;&lt;/HeaderLabel&gt;&lt;CellStyleName&gt;&lt;Value&gt;Oracle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xpenditureComment.inputValue}&lt;/Value&gt;&lt;/Value&gt;&lt;ReadOnly&gt;&lt;Value&gt;False&lt;/Value&gt;&lt;/ReadOnly&gt;&lt;/UpdateComponent&gt;&lt;GroupHeader /&gt;&lt;/Columns&gt;&lt;Columns ID="COL1188064720"&gt;&lt;HeaderStyleName&gt;&lt;Value&gt;Oracle Header Row Cell&lt;/Value&gt;&lt;/HeaderStyleName&gt;&lt;HeaderLabel&gt;&lt;Value&gt;*#{bindings.UnprocessedCostTransaction1.hints.GlDate.label}&lt;/Value&gt;&lt;/HeaderLabel&gt;&lt;CellStyleName&gt;&lt;Value&gt;Oracle basic L bdr 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GlDate.inputValue}&lt;/Value&gt;&lt;/Value&gt;&lt;ReadOnly&gt;&lt;Value&gt;False&lt;/Value&gt;&lt;/ReadOnly&gt;&lt;/UpdateComponent&gt;&lt;GroupHeader /&gt;&lt;/Columns&gt;&lt;Columns ID="COL1076185578"&gt;&lt;HeaderStyleName&gt;&lt;Value&gt;Oracle Header Row Cell&lt;/Value&gt;&lt;/HeaderStyleName&gt;&lt;HeaderLabel&gt;&lt;Value&gt;*#{bindings.UnprocessedCostTransaction1.hints.DenomCurrencyCode.label}[..]&lt;/Value&gt;&lt;/HeaderLabel&gt;&lt;CellStyleName&gt;&lt;Value&gt;Oracle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p3:type="Dialog"&gt;&lt;Page&gt;&lt;Page&gt;/faces/oracle/apps/projects/costing/transactions/fdiupload/ui/page/TransactionCurrencySearch.jspx&lt;/Page&gt;&lt;/Page&gt;&lt;Title&gt;&lt;Value&gt;#{ACR_GEN['Header.SearchandSelect.Searchandselectanobjectusingad']}: #{bindings.UnprocessedCostTransaction1.hints.DenomCurrencyCode.label}&lt;/Value&gt;&lt;/Title&gt;&lt;WindowSize Height="490" Width="396" /&gt;&lt;/Actions&gt;&lt;Actions p3:type="ComponentAction" ComponentID="TAB126364182" Method="RowDownSync" /&gt;&lt;Actions p3:type="ADFmAction"&gt;&lt;ActionID ID="removeTempTxnRow" /&gt;&lt;/Actions&gt;&lt;/DoubleClickActionSet&gt;&lt;Value&gt;&lt;Value&gt;#{row.bindings.DenomCurrencyCode.inputValue}&lt;/Value&gt;&lt;/Value&gt;&lt;ReadOnly&gt;&lt;Value&gt;False&lt;/Value&gt;&lt;/ReadOnly&gt;&lt;/UpdateComponent&gt;&lt;GroupHeader /&gt;&lt;/Columns&gt;&lt;Columns ID="COL561609884"&gt;&lt;HeaderStyleName&gt;&lt;Value&gt;Oracle Header Row Cell&lt;/Value&gt;&lt;/HeaderStyleName&gt;&lt;HeaderLabel&gt;&lt;Value&gt;*#{bindings.UnprocessedCostTransaction1.hints.DenomRawCost.label}&lt;/Value&gt;&lt;/HeaderLabel&gt;&lt;CellStyleName&gt;&lt;Value&gt;Oracle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DenomRawCost.inputValue}&lt;/Value&gt;&lt;/Value&gt;&lt;ReadOnly&gt;&lt;Value&gt;False&lt;/Value&gt;&lt;/ReadOnly&gt;&lt;/UpdateComponent&gt;&lt;GroupHeader /&gt;&lt;/Columns&gt;&lt;Columns ID="COL1856599591"&gt;&lt;HeaderStyleName&gt;&lt;Value&gt;Oracle Header Row Cell&lt;/Value&gt;&lt;/HeaderStyleName&gt;&lt;HeaderLabel&gt;&lt;Value&gt;#{bindings.UnprocessedCostTransaction1.hints.DenomBurdenedCost.label}&lt;/Value&gt;&lt;/HeaderLabel&gt;&lt;CellStyleName&gt;&lt;Value&gt;Oracle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DenomBurdenedCost.inputValue}&lt;/Value&gt;&lt;/Value&gt;&lt;ReadOnly&gt;&lt;Value&gt;False&lt;/Value&gt;&lt;/ReadOnly&gt;&lt;/UpdateComponent&gt;&lt;GroupHeader /&gt;&lt;/Columns&gt;&lt;Columns ID="RawCostDrCcid"&gt;&lt;HeaderStyleName&gt;&lt;Value&gt;Oracle Header Row Cell&lt;/Value&gt;&lt;/HeaderStyleName&gt;&lt;HeaderLabel&gt;&lt;Value&gt;#{bindings.UnprocessedCostTransaction1.hints.RawCostDrAccount.label}[..]&lt;/Value&gt;&lt;/HeaderLabel&gt;&lt;CellStyleName&gt;&lt;Value&gt;Oracle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p3:type="Dialog"&gt;&lt;Page&gt;&lt;Page&gt;/faces/oracle/apps/projects/costing/transactions/fdiupload/ui/page/RawCostDrKFF.jspx&lt;/Page&gt;&lt;/Page&gt;&lt;Title&gt;&lt;Value&gt;#{ACR_GEN['Header.SearchandSelect.Searchandselectanobjectusingad']}: #{bindings.UnprocessedCostTransaction1.hints.RawCostDrAccount.label}&lt;/Value&gt;&lt;/Title&gt;&lt;WindowSize /&gt;&lt;/Actions&gt;&lt;Actions p3:type="ComponentAction" ComponentID="TAB126364182" Method="RowDownSync" /&gt;&lt;Actions p3:type="ADFmAction"&gt;&lt;ActionID ID="removeTempTxnRow" /&gt;&lt;/Actions&gt;&lt;/DoubleClickActionSet&gt;&lt;Value&gt;&lt;Value&gt;#{row.bindings.RawCostDrAccount.inputValue}&lt;/Value&gt;&lt;/Value&gt;&lt;ReadOnly&gt;&lt;Value&gt;False&lt;/Value&gt;&lt;/ReadOnly&gt;&lt;/UpdateComponent&gt;&lt;GroupHeader /&gt;&lt;/Columns&gt;&lt;Columns ID="RawCostCrCcid"&gt;&lt;HeaderStyleName&gt;&lt;Value&gt;Oracle Header Row Cell&lt;/Value&gt;&lt;/HeaderStyleName&gt;&lt;HeaderLabel&gt;&lt;Value&gt;#{bindings.UnprocessedCostTransaction1.hints.RawCostCrAccount.label}[..]&lt;/Value&gt;&lt;/HeaderLabel&gt;&lt;CellStyleName&gt;&lt;Value&gt;Oracle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p3:type="Dialog"&gt;&lt;Page&gt;&lt;Page&gt;/faces/oracle/apps/projects/costing/transactions/fdiupload/ui/page/RawCostCrKFF.jspx&lt;/Page&gt;&lt;/Page&gt;&lt;Title&gt;&lt;Value&gt;#{ACR_GEN['Header.SearchandSelect.Searchandselectanobjectusingad']}: #{bindings.UnprocessedCostTransaction1.hints.RawCostCrAccount.label}&lt;/Value&gt;&lt;/Title&gt;&lt;WindowSize /&gt;&lt;/Actions&gt;&lt;Actions p3:type="ComponentAction" ComponentID="TAB126364182" Method="RowDownSync" /&gt;&lt;Actions p3:type="ADFmAction"&gt;&lt;ActionID ID="removeTempTxnRow" /&gt;&lt;/Actions&gt;&lt;/DoubleClickActionSet&gt;&lt;Value&gt;&lt;Value&gt;#{row.bindings.RawCostCrAccount.inputValue}&lt;/Value&gt;&lt;/Value&gt;&lt;ReadOnly&gt;&lt;Value&gt;False&lt;/Value&gt;&lt;/ReadOnly&gt;&lt;/UpdateComponent&gt;&lt;GroupHeader /&gt;&lt;/Columns&gt;&lt;Columns ID="BurdenedCostDrCcid"&gt;&lt;HeaderStyleName&gt;&lt;Value&gt;Oracle Header Row Cell&lt;/Value&gt;&lt;/HeaderStyleName&gt;&lt;HeaderLabel&gt;&lt;Value&gt;#{bindings.UnprocessedCostTransaction1.hints.BurdenedCostDrAccount.label}[..]&lt;/Value&gt;&lt;/HeaderLabel&gt;&lt;CellStyleName&gt;&lt;Value&gt;Oracle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p3:type="Dialog"&gt;&lt;Page&gt;&lt;Page&gt;/faces/oracle/apps/projects/costing/transactions/fdiupload/ui/page/BurdenedCostDrKFF.jspx&lt;/Page&gt;&lt;/Page&gt;&lt;Title&gt;&lt;Value&gt;#{ACR_GEN['Header.SearchandSelect.Searchandselectanobjectusingad']}: #{bindings.UnprocessedCostTransaction1.hints.BurdenedCostDrAccount.label}&lt;/Value&gt;&lt;/Title&gt;&lt;WindowSize /&gt;&lt;/Actions&gt;&lt;Actions p3:type="ComponentAction" ComponentID="TAB126364182" Method="RowDownSync" /&gt;&lt;Actions p3:type="ADFmAction"&gt;&lt;ActionID ID="removeTempTxnRow" /&gt;&lt;/Actions&gt;&lt;/DoubleClickActionSet&gt;&lt;Value&gt;&lt;Value&gt;#{row.bindings.BurdenedCostDrAccount.inputValue}&lt;/Value&gt;&lt;/Value&gt;&lt;ReadOnly&gt;&lt;Value&gt;False&lt;/Value&gt;&lt;/ReadOnly&gt;&lt;/UpdateComponent&gt;&lt;GroupHeader /&gt;&lt;/Columns&gt;&lt;Columns ID="BurdenedCostCrCcid"&gt;&lt;HeaderStyleName&gt;&lt;Value&gt;Oracle Header Row Cell&lt;/Value&gt;&lt;/HeaderStyleName&gt;&lt;HeaderLabel&gt;&lt;Value&gt;#{bindings.UnprocessedCostTransaction1.hints.BurdenedCostCrAccount.label}[..]&lt;/Value&gt;&lt;/HeaderLabel&gt;&lt;CellStyleName&gt;&lt;Value&gt;Oracle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p3:type="Dialog"&gt;&lt;Page&gt;&lt;Page&gt;/faces/oracle/apps/projects/costing/transactions/fdiupload/ui/page/BurdenedCostCrKFF.jspx&lt;/Page&gt;&lt;/Page&gt;&lt;Title&gt;&lt;Value&gt;#{ACR_GEN['Header.SearchandSelect.Searchandselectanobjectusingad']}: #{bindings.UnprocessedCostTransaction1.hints.BurdenedCostCrAccount.label}&lt;/Value&gt;&lt;/Title&gt;&lt;WindowSize /&gt;&lt;/Actions&gt;&lt;Actions p3:type="ComponentAction" ComponentID="TAB126364182" Method="RowDownSync" /&gt;&lt;Actions p3:type="ADFmAction"&gt;&lt;ActionID ID="removeTempTxnRow" /&gt;&lt;/Actions&gt;&lt;/DoubleClickActionSet&gt;&lt;Value&gt;&lt;Value&gt;#{row.bindings.BurdenedCostCrAccount.inputValue}&lt;/Value&gt;&lt;/Value&gt;&lt;ReadOnly&gt;&lt;Value&gt;False&lt;/Value&gt;&lt;/ReadOnly&gt;&lt;/UpdateComponent&gt;&lt;GroupHeader /&gt;&lt;/Columns&gt;&lt;Columns ID="BurdenCostDrCcid"&gt;&lt;HeaderStyleName&gt;&lt;Value&gt;Oracle Header Row Cell&lt;/Value&gt;&lt;/HeaderStyleName&gt;&lt;HeaderLabel&gt;&lt;Value&gt;#{bindings.UnprocessedCostTransaction1.hints.BurdenCostDrAccount.label}[..]&lt;/Value&gt;&lt;/HeaderLabel&gt;&lt;CellStyleName&gt;&lt;Value&gt;Oracle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p3:type="Dialog"&gt;&lt;Page&gt;&lt;Page&gt;/faces/oracle/apps/projects/costing/transactions/fdiupload/ui/page/BurdenCostDrKFF.jspx&lt;/Page&gt;&lt;/Page&gt;&lt;Title&gt;&lt;Value&gt;#{ACR_GEN['Header.SearchandSelect.Searchandselectanobjectusingad']}: #{bindings.UnprocessedCostTransaction1.hints.BurdenCostDrAccount.label}&lt;/Value&gt;&lt;/Title&gt;&lt;WindowSize /&gt;&lt;/Actions&gt;&lt;Actions p3:type="ComponentAction" ComponentID="TAB126364182" Method="RowDownSync" /&gt;&lt;Actions p3:type="ADFmAction"&gt;&lt;ActionID ID="removeTempTxnRow" /&gt;&lt;/Actions&gt;&lt;/DoubleClickActionSet&gt;&lt;Value&gt;&lt;Value&gt;#{row.bindings.BurdenCostDrAccount.inputValue}&lt;/Value&gt;&lt;/Value&gt;&lt;ReadOnly&gt;&lt;Value&gt;False&lt;/Value&gt;&lt;/ReadOnly&gt;&lt;/UpdateComponent&gt;&lt;GroupHeader /&gt;&lt;/Columns&gt;&lt;Columns ID="BurdenCostCrCcid"&gt;&lt;HeaderStyleName&gt;&lt;Value&gt;Oracle Header Row Cell&lt;/Value&gt;&lt;/HeaderStyleName&gt;&lt;HeaderLabel&gt;&lt;Value&gt;#{bindings.UnprocessedCostTransaction1.hints.BurdenCostCrAccount.label}[..]&lt;/Value&gt;&lt;/HeaderLabel&gt;&lt;CellStyleName&gt;&lt;Value&gt;Oracle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p3:type="Dialog"&gt;&lt;Page&gt;&lt;Page&gt;/faces/oracle/apps/projects/costing/transactions/fdiupload/ui/page/BurdenCostCrKFF.jspx&lt;/Page&gt;&lt;/Page&gt;&lt;Title&gt;&lt;Value&gt;#{ACR_GEN['Header.SearchandSelect.Searchandselectanobjectusingad']}: #{bindings.UnprocessedCostTransaction1.hints.BurdenCostCrAccount.label}&lt;/Value&gt;&lt;/Title&gt;&lt;WindowSize /&gt;&lt;/Actions&gt;&lt;Actions p3:type="ComponentAction" ComponentID="TAB126364182" Method="RowDownSync" /&gt;&lt;Actions p3:type="ADFmAction"&gt;&lt;ActionID ID="removeTempTxnRow" /&gt;&lt;/Actions&gt;&lt;/DoubleClickActionSet&gt;&lt;Value&gt;&lt;Value&gt;#{row.bindings.BurdenCostCrAccount.inputValue}&lt;/Value&gt;&lt;/Value&gt;&lt;ReadOnly&gt;&lt;Value&gt;False&lt;/Value&gt;&lt;/ReadOnly&gt;&lt;/UpdateComponent&gt;&lt;GroupHeader /&gt;&lt;/Columns&gt;&lt;Columns ID="COL610483402"&gt;&lt;HeaderStyleName&gt;&lt;Value&gt;Oracle Header Row Cell&lt;/Value&gt;&lt;/HeaderStyleName&gt;&lt;HeaderLabel&gt;&lt;Value&gt;#{bindings.UnprocessedCostTransaction1.hints.AcctRawCost.label}&lt;/Value&gt;&lt;/HeaderLabel&gt;&lt;CellStyleName&gt;&lt;Value&gt;Oracle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tRawCost.inputValue}&lt;/Value&gt;&lt;/Value&gt;&lt;ReadOnly&gt;&lt;Value&gt;False&lt;/Value&gt;&lt;/ReadOnly&gt;&lt;/UpdateComponent&gt;&lt;GroupHeader /&gt;&lt;/Columns&gt;&lt;Columns ID="COL2095484246"&gt;&lt;HeaderStyleName&gt;&lt;Value&gt;Oracle Header Row Cell&lt;/Value&gt;&lt;/HeaderStyleName&gt;&lt;HeaderLabel&gt;&lt;Value&gt;#{bindings.UnprocessedCostTransaction1.hints.AcctBurdenedCost.label}&lt;/Value&gt;&lt;/HeaderLabel&gt;&lt;CellStyleName&gt;&lt;Value&gt;Oracle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tBurdenedCost.inputValue}&lt;/Value&gt;&lt;/Value&gt;&lt;ReadOnly&gt;&lt;Value&gt;False&lt;/Value&gt;&lt;/ReadOnly&gt;&lt;/UpdateComponent&gt;&lt;GroupHeader /&gt;&lt;/Columns&gt;&lt;Columns ID="COL755759875"&gt;&lt;HeaderStyleName&gt;&lt;Value&gt;Oracle Header Row Cell&lt;/Value&gt;&lt;/HeaderStyleName&gt;&lt;HeaderLabel&gt;&lt;Value&gt;#{bindings.UnprocessedCostTransaction1.hints.AcctRateType.label}&lt;/Value&gt;&lt;/HeaderLabel&gt;&lt;CellStyleName&gt;&lt;Value&gt;Oracle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xmlns:p3="http://www.w3.org/2001/XMLSchema-instance"&gt;&lt;List&gt;&lt;Value&gt;#{row.bindings.AcctRateType.inputValue}&lt;/Value&gt;&lt;/List&gt;&lt;DependsOnList /&gt;&lt;ReadOnly&gt;&lt;Value&gt;False&lt;/Value&gt;&lt;/ReadOnly&gt;&lt;/UpdateComponent&gt;&lt;GroupHeader /&gt;&lt;/Columns&gt;&lt;Columns ID="COL1552489051"&gt;&lt;HeaderStyleName&gt;&lt;Value&gt;Oracle Header Row Cell&lt;/Value&gt;&lt;/HeaderStyleName&gt;&lt;HeaderLabel&gt;&lt;Value&gt;#{bindings.UnprocessedCostTransaction1.hints.AcctRateDate.label}&lt;/Value&gt;&lt;/HeaderLabel&gt;&lt;CellStyleName&gt;&lt;Value&gt;Oracle basic L bdr 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tRateDate.inputValue}&lt;/Value&gt;&lt;/Value&gt;&lt;ReadOnly&gt;&lt;Value&gt;False&lt;/Value&gt;&lt;/ReadOnly&gt;&lt;/UpdateComponent&gt;&lt;GroupHeader /&gt;&lt;/Columns&gt;&lt;Columns ID="COL1889679076"&gt;&lt;HeaderStyleName&gt;&lt;Value&gt;Oracle Header Row Cell&lt;/Value&gt;&lt;/HeaderStyleName&gt;&lt;HeaderLabel&gt;&lt;Value&gt;#{bindings.UnprocessedCostTransaction1.hints.AcctExchangeRate.label}&lt;/Value&gt;&lt;/HeaderLabel&gt;&lt;CellStyleName&gt;&lt;Value&gt;Oracle Basic White Cell Rate&lt;/Value&gt;&lt;/CellStyleName&gt;&lt;Visible&gt;&lt;Value&gt;True&lt;/Value&gt;&lt;/Visible&gt;&lt;UpdateComponent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tExchangeRate.inputValue}&lt;/Value&gt;&lt;/Value&gt;&lt;ReadOnly&gt;&lt;Value&gt;False&lt;/Value&gt;&lt;/ReadOnly&gt;&lt;/UpdateComponent&gt;&lt;GroupHeader /&gt;&lt;/Columns&gt;&lt;Columns ID="COL1381466094"&gt;&lt;HeaderStyleName&gt;&lt;Value&gt;Oracle Header Row Cell&lt;/Value&gt;&lt;/HeaderStyleName&gt;&lt;HeaderLabel&gt;&lt;Value&gt;#{bindings.UnprocessedCostTransaction1.hints.AcctExchangeRoundingLimit.label}&lt;/Value&gt;&lt;/HeaderLabel&gt;&lt;CellStyleName&gt;&lt;Value&gt;Oracle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tExchangeRoundingLimit.inputValue}&lt;/Value&gt;&lt;/Value&gt;&lt;ReadOnly&gt;&lt;Value&gt;False&lt;/Value&gt;&lt;/ReadOnly&gt;&lt;/UpdateComponent&gt;&lt;GroupHeader /&gt;&lt;/Columns&gt;&lt;Columns ID="COL380246078"&gt;&lt;HeaderStyleName&gt;&lt;Value&gt;Oracle Header Row Cell&lt;/Value&gt;&lt;/HeaderStyleName&gt;&lt;HeaderLabel&gt;&lt;Value&gt;#{bindings.UnprocessedCostTransaction1.hints.ReceiptCurrencyCode.label}[..]&lt;/Value&gt;&lt;/HeaderLabel&gt;&lt;CellStyleName&gt;&lt;Value&gt;Oracle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p3:type="Dialog"&gt;&lt;Page&gt;&lt;Page&gt;/faces/oracle/apps/projects/costing/transactions/fdiupload/ui/page/ReceiptCurrencySearch.jspx&lt;/Page&gt;&lt;/Page&gt;&lt;Title&gt;&lt;Value&gt;#{ACR_GEN['Header.SearchandSelect.Searchandselectanobjectusingad']}: #{bindings.UnprocessedCostTransaction1.hints.ReceiptCurrencyCode.label}&lt;/Value&gt;&lt;/Title&gt;&lt;WindowSize Height="490" Width="396" /&gt;&lt;/Actions&gt;&lt;Actions p3:type="ComponentAction" ComponentID="TAB126364182" Method="RowDownSync" /&gt;&lt;Actions p3:type="ADFmAction"&gt;&lt;ActionID ID="removeTempTxnRow" /&gt;&lt;/Actions&gt;&lt;/DoubleClickActionSet&gt;&lt;Value&gt;&lt;Value&gt;#{row.bindings.ReceiptCurrencyCode.inputValue}&lt;/Value&gt;&lt;/Value&gt;&lt;ReadOnly&gt;&lt;Value&gt;False&lt;/Value&gt;&lt;/ReadOnly&gt;&lt;/UpdateComponent&gt;&lt;GroupHeader /&gt;&lt;/Columns&gt;&lt;Columns ID="COL1690796726"&gt;&lt;HeaderStyleName&gt;&lt;Value&gt;Oracle Header Row Cell&lt;/Value&gt;&lt;/HeaderStyleName&gt;&lt;HeaderLabel&gt;&lt;Value&gt;#{bindings.UnprocessedCostTransaction1.hints.ReceiptCurrencyAmount.label}&lt;/Value&gt;&lt;/HeaderLabel&gt;&lt;CellStyleName&gt;&lt;Value&gt;Oracle Basic White Cell Amount&lt;/Value&gt;&lt;/CellStyleName&gt;&lt;Visible&gt;&lt;Value&gt;True&lt;/Value&gt;&lt;/Visible&gt;&lt;UpdateComponent p3:type</t>
  </si>
  <si>
    <t>="InputText" xmlns:p3="http://www.w3.org/2001/XMLSchema-instance"&gt;&lt;DoubleClickActionSet&gt;&lt;Alert&gt;&lt;Title&gt;&lt;Value&gt;#{_ADFDIres[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ceiptCurrencyAmount.inputValue}&lt;/Value&gt;&lt;/Value&gt;&lt;ReadOnly&gt;&lt;Value&gt;False&lt;/Value&gt;&lt;/ReadOnly&gt;&lt;/UpdateComponent&gt;&lt;GroupHeader /&gt;&lt;/Columns&gt;&lt;Columns ID="COL838470899"&gt;&lt;HeaderStyleName&gt;&lt;Value&gt;Oracle Header Row Cell&lt;/Value&gt;&lt;/HeaderStyleName&gt;&lt;HeaderLabel&gt;&lt;Value&gt;#{bindings.UnprocessedCostTransaction1.hints.ReceiptExchangeRate.label}&lt;/Value&gt;&lt;/HeaderLabel&gt;&lt;CellStyleName&gt;&lt;Value&gt;Oracle Basic White Cell Rate&lt;/Value&gt;&lt;/CellStyleName&gt;&lt;Visible&gt;&lt;Value&gt;True&lt;/Value&gt;&lt;/Visible&gt;&lt;UpdateComponent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ceiptExchangeRate.inputValue}&lt;/Value&gt;&lt;/Value&gt;&lt;ReadOnly&gt;&lt;Value&gt;False&lt;/Value&gt;&lt;/ReadOnly&gt;&lt;/UpdateComponent&gt;&lt;GroupHeader /&gt;&lt;/Columns&gt;&lt;Columns ID="COL1439452566"&gt;&lt;HeaderStyleName&gt;&lt;Value&gt;Oracle Header Row Cell&lt;/Value&gt;&lt;/HeaderStyleName&gt;&lt;HeaderLabel&gt;&lt;Value&gt;#{bindings.UnprocessedCostTransaction1.hints.ConvertedFlag.label}&lt;/Value&gt;&lt;/HeaderLabel&gt;&lt;CellStyleName&gt;&lt;Value&gt;Oracle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xmlns:p3="http://www.w3.org/2001/XMLSchema-instance"&gt;&lt;List&gt;&lt;Value&gt;#{row.bindings.ConvertedFlag.inputValue}&lt;/Value&gt;&lt;/List&gt;&lt;DependsOnList /&gt;&lt;ReadOnly&gt;&lt;Value&gt;False&lt;/Value&gt;&lt;/ReadOnly&gt;&lt;/UpdateComponent&gt;&lt;GroupHeader /&gt;&lt;/Columns&gt;&lt;Columns ID="COL1166566140"&gt;&lt;HeaderStyleName&gt;&lt;Value&gt;Oracle Header Row Cell&lt;/Value&gt;&lt;/HeaderStyleName&gt;&lt;HeaderLabel&gt;&lt;Value&gt;#{res['DILP.ProjectCostingUserDefinedAttribute1.UnprocessedExpenditureItemProj']}&lt;/Value&gt;&lt;/HeaderLabel&gt;&lt;CellStyleName&gt;&lt;Value&gt;Oracle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1.inputValue}&lt;/Value&gt;&lt;/Value&gt;&lt;ReadOnly&gt;&lt;Value&gt;False&lt;/Value&gt;&lt;/ReadOnly&gt;&lt;/UpdateComponent&gt;&lt;GroupHeader /&gt;&lt;/Columns&gt;&lt;Columns ID="COL892795702"&gt;&lt;HeaderStyleName&gt;&lt;Value&gt;Oracle Header Row Cell&lt;/Value&gt;&lt;/HeaderStyleName&gt;&lt;HeaderLabel&gt;&lt;Value&gt;#{res['DILP.ProjectCostingUserDefinedAttribute2.UnprocessedExpenditureItemProj']}&lt;/Value&gt;&lt;/HeaderLabel&gt;&lt;CellStyleName&gt;&lt;Value&gt;Oracle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2.inputValue}&lt;/Value&gt;&lt;/Value&gt;&lt;ReadOnly&gt;&lt;Value&gt;False&lt;/Value&gt;&lt;/ReadOnly&gt;&lt;/UpdateComponent&gt;&lt;GroupHeader /&gt;&lt;/Columns&gt;&lt;Columns ID="COL1843504451"&gt;&lt;HeaderStyleName&gt;&lt;Value&gt;Oracle Header Row Cell&lt;/Value&gt;&lt;/HeaderStyleName&gt;&lt;HeaderLabel&gt;&lt;Value&gt;#{res['DILP.ProjectCostingUserDefinedAttribute3.UnprocessedExpenditureItemProj']}&lt;/Value&gt;&lt;/HeaderLabel&gt;&lt;CellStyleName&gt;&lt;Value&gt;Oracle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3.inputValue}&lt;/Value&gt;&lt;/Value&gt;&lt;ReadOnly&gt;&lt;Value&gt;False&lt;/Value&gt;&lt;/ReadOnly&gt;&lt;/UpdateComponent&gt;&lt;GroupHeader /&gt;&lt;/Columns&gt;&lt;Columns ID="COL810829690"&gt;&lt;HeaderStyleName&gt;&lt;Value&gt;Oracle Header Row Cell&lt;/Value&gt;&lt;/HeaderStyleName&gt;&lt;HeaderLabel&gt;&lt;Value&gt;#{res['DILP.ProjectCostingUserDefinedAttribute4.UnprocessedExpenditureItemProj']}&lt;/Value&gt;&lt;/HeaderLabel&gt;&lt;CellStyleName&gt;&lt;Value&gt;Oracle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4.inputValue}&lt;/Value&gt;&lt;/Value&gt;&lt;ReadOnly&gt;&lt;Value&gt;False&lt;/Value&gt;&lt;/ReadOnly&gt;&lt;/UpdateComponent&gt;&lt;GroupHeader /&gt;&lt;/Columns&gt;&lt;Columns ID="COL803738757"&gt;&lt;HeaderStyleName&gt;&lt;Value&gt;Oracle Header Row Cell&lt;/Value&gt;&lt;/HeaderStyleName&gt;&lt;HeaderLabel&gt;&lt;Value&gt;#{res['DILP.ProjectCostingUserDefinedAttribute5.UnprocessedExpenditureItemProj']}&lt;/Value&gt;&lt;/HeaderLabel&gt;&lt;CellStyleName&gt;&lt;Value&gt;Oracle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5.inputValue}&lt;/Value&gt;&lt;/Value&gt;&lt;ReadOnly&gt;&lt;Value&gt;False&lt;/Value&gt;&lt;/ReadOnly&gt;&lt;/UpdateComponent&gt;&lt;GroupHeader /&gt;&lt;/Columns&gt;&lt;Columns ID="COL541591924"&gt;&lt;HeaderStyleName&gt;&lt;Value&gt;Oracle Header Row Cell&lt;/Value&gt;&lt;/HeaderStyleName&gt;&lt;HeaderLabel&gt;&lt;Value&gt;#{res['DILP.ProjectCostingUserDefinedAttribute6.UnprocessedExpenditureItemProj']}&lt;/Value&gt;&lt;/HeaderLabel&gt;&lt;CellStyleName&gt;&lt;Value&gt;Oracle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6.inputValue}&lt;/Value&gt;&lt;/Value&gt;&lt;ReadOnly&gt;&lt;Value&gt;False&lt;/Value&gt;&lt;/ReadOnly&gt;&lt;/UpdateComponent&gt;&lt;GroupHeader /&gt;&lt;/Columns&gt;&lt;Columns ID="COL1305028919"&gt;&lt;HeaderStyleName&gt;&lt;Value&gt;Oracle Header Row Cell&lt;/Value&gt;&lt;/HeaderStyleName&gt;&lt;HeaderLabel&gt;&lt;Value&gt;#{res['DILP.ProjectCostingUserDefinedAttribute7.UnprocessedExpenditureItemProj']}&lt;/Value&gt;&lt;/HeaderLabel&gt;&lt;CellStyleName&gt;&lt;Value&gt;Oracle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7.inputValue}&lt;/Value&gt;&lt;/Value&gt;&lt;ReadOnly&gt;&lt;Value&gt;False&lt;/Value&gt;&lt;/ReadOnly&gt;&lt;/UpdateComponent&gt;&lt;GroupHeader /&gt;&lt;/Columns&gt;&lt;Columns ID="COL1297937986"&gt;&lt;HeaderStyleName&gt;&lt;Value&gt;Oracle Header Row Cell&lt;/Value&gt;&lt;/HeaderStyleName&gt;&lt;HeaderLabel&gt;&lt;Value&gt;#{res['DILP.ProjectCostingUserDefinedAttribute8.UnprocessedExpenditureItemProj']}&lt;/Value&gt;&lt;/HeaderLabel&gt;&lt;CellStyleName&gt;&lt;Value&gt;Oracle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8.inputValue}&lt;/Value&gt;&lt;/Value&gt;&lt;ReadOnly&gt;&lt;Value&gt;False&lt;/Value&gt;&lt;/ReadOnly&gt;&lt;/UpdateComponent&gt;&lt;GroupHeader /&gt;&lt;/Columns&gt;&lt;Columns ID="COL684419262"&gt;&lt;HeaderStyleName&gt;&lt;Value&gt;Oracle Header Row Cell&lt;/Value&gt;&lt;/HeaderStyleName&gt;&lt;HeaderLabel&gt;&lt;Value&gt;#{res['DILP.ProjectCostingUserDefinedAttribute9.UnprocessedExpenditureItemProj']}&lt;/Value&gt;&lt;/HeaderLabel&gt;&lt;CellStyleName&gt;&lt;Value&gt;Oracle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9.inputValue}&lt;/Value&gt;&lt;/Value&gt;&lt;ReadOnly&gt;&lt;Value&gt;False&lt;/Value&gt;&lt;/ReadOnly&gt;&lt;/UpdateComponent&gt;&lt;GroupHeader /&gt;&lt;/Columns&gt;&lt;Columns ID="COL1447856257"&gt;&lt;HeaderStyleName&gt;&lt;Value&gt;Oracle Header Row Cell&lt;/Value&gt;&lt;/HeaderStyleName&gt;&lt;HeaderLabel&gt;&lt;Value&gt;#{res['DILP.ProjectCostingUserDefinedAttribute10.UnprocessedExpenditureItemProj']}&lt;/Value&gt;&lt;/HeaderLabel&gt;&lt;CellStyleName&gt;&lt;Value&gt;Oracle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USER_DEF_ATTRIBUTE10.inputValue}&lt;/Value&gt;&lt;/Value&gt;&lt;ReadOnly&gt;&lt;Value&gt;False&lt;/Value&gt;&lt;/ReadOnly&gt;&lt;/UpdateComponent&gt;&lt;GroupHeader /&gt;&lt;/Columns&gt;&lt;Columns ID="COL1724247840"&gt;&lt;HeaderStyleName&gt;&lt;Value&gt;Oracle Header Row Cell&lt;/Value&gt;&lt;/HeaderStyleName&gt;&lt;HeaderLabel&gt;&lt;Value&gt;#{res['DILP.UserDefinedExpenditureItemAdditionalInfo.UnprocessedExpenditureItemUser']}[..]&lt;/Value&gt;&lt;/HeaderLabel&gt;&lt;CellStyleName&gt;&lt;Value&gt;Oracle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p3:type="Dialog"&gt;&lt;Page&gt;&lt;Page&gt;/faces/oracle/apps/projects/costing/transactions/fdiupload/ui/page/UnprocTransDFF.jspx&lt;/Page&gt;&lt;/Page&gt;&lt;Title&gt;&lt;Value&gt;#{ACR_GEN['Header.SearchandSelect.Searchandselectanobjectusingad']}: #{res['DILP.UserDefinedExpenditureItemAdditionalInfo.UnprocessedExpenditureItemUser']}&lt;/Value&gt;&lt;/Title&gt;&lt;WindowSize Height="325" Width="500" /&gt;&lt;/Actions&gt;&lt;Actions p3:type="ComponentAction" ComponentID="TAB126364182" Method="RowDownSync" /&gt;&lt;Actions p3:type="ADFmAction"&gt;&lt;ActionID ID="removeTempTxnRow" /&gt;&lt;/Actions&gt;&lt;/DoubleClickActionSet&gt;&lt;Value&gt;&lt;Value&gt;#{row.bindings.UnprocTransDFFHolder.inputValue}&lt;/Value&gt;&lt;/Value&gt;&lt;ReadOnly&gt;&lt;Value&gt;False&lt;/Value&gt;&lt;/ReadOnly&gt;&lt;/UpdateComponent&gt;&lt;GroupHeader /&gt;&lt;/Columns&gt;&lt;Columns ID="_ADF_RowKeyColumn"&gt;&lt;HeaderStyleName&gt;&lt;Value&gt;Oracle Header Row Cell&lt;/Value&gt;&lt;/HeaderStyleName&gt;&lt;HeaderLabel&gt;&lt;Value&gt;#{_ADFDIres[COMPONENTS_TABLE_ROWKEY_COL_LABEL]}&lt;/Value&gt;&lt;/HeaderLabel&gt;&lt;CellStyleName&gt;&lt;Value&gt;_ADFDI_TableCellROStyle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 /&gt;&lt;/UpdateComponent&gt;&lt;GroupHeader /&gt;&lt;/Columns&gt;&lt;RowData&gt;&lt;ChangeIndicatorAttribute /&gt;&lt;/RowData&gt;&lt;/Table&gt;</t>
  </si>
  <si>
    <t>&lt;Workbook&gt;&lt;Resources&gt;&lt;Alias&gt;res&lt;/Alias&gt;&lt;Class&gt;oracle.apps.projects.costing.transactions.resource.PjcTransactionsADFdiBundle&lt;/Class&gt;&lt;/Resources&gt;&lt;Resources&gt;&lt;Alias&gt;ACR_FDI&lt;/Alias&gt;&lt;Class&gt;oracle.apps.common.acr.resource.ResourcesADFdiBundle&lt;/Class&gt;&lt;/Resources&gt;&lt;Resources&gt;&lt;Alias&gt;ACR_GEN&lt;/Alias&gt;&lt;Class&gt;oracle.apps.common.acr.resource.ResourcesGenBundle&lt;/Class&gt;&lt;/Resources&gt;&lt;BrandingItems&gt;&lt;Name&gt;&lt;Value&gt;#{ACR_FDI['DILP.ApplicationName']}&lt;/Value&gt;&lt;/Name&gt;&lt;Value&gt;&lt;Value&gt;#{ACR_FDI['DITD.OracleFusionApplications']}&lt;/Value&gt;&lt;/Value&gt;&lt;/BrandingItems&gt;&lt;BrandingItems&gt;&lt;Name&gt;&lt;Value&gt;#{ACR_FDI['DILP.ApplicationVersion']}&lt;/Value&gt;&lt;/Name&gt;&lt;Value&gt;&lt;Value&gt;1.0&lt;/Value&gt;&lt;/Value&gt;&lt;/BrandingItems&gt;&lt;BrandingItems&gt;&lt;Name&gt;&lt;Value&gt;#{ACR_FDI['DILP.WorkbookName']}&lt;/Value&gt;&lt;/Name&gt;&lt;Value&gt;&lt;Value&gt;#{res['DIHT.ThirdPartyCostedorAccounted']}&lt;/Value&gt;&lt;/Value&gt;&lt;/BrandingItems&gt;&lt;BrandingItems&gt;&lt;Name&gt;&lt;Value&gt;#{ACR_FDI['DILP.WorkbookVersion']}&lt;/Value&gt;&lt;/Name&gt;&lt;Value&gt;&lt;Value&gt;11.2.0.0.0_20120401&lt;/Value&gt;&lt;/Value&gt;&lt;/BrandingItems&gt;&lt;BrandingItems&gt;&lt;Name&gt;&lt;Value&gt;#{ACR_FDI['DITD.Copyrightc']}&lt;/Value&gt;&lt;/Name&gt;&lt;Value&gt;&lt;Value&gt;#{ACR_FDI['DITD.Copyrightc']} 2011. #{ACR_FDI['DITD.OracleandoritsaffiliatesAllrightsreserve']} &lt;/Value&gt;&lt;/Value&gt;&lt;/BrandingItems&gt;&lt;RemoteServletPath&gt;/adfdiRemoteServlet&lt;/RemoteServletPath&gt;&lt;WebAppRoot /&gt;&lt;WorkbookID&gt;898d4de0-2549-440d-98eb-ee7ce266b945&lt;/WorkbookID&gt;&lt;Login&gt;&lt;ProtectedWebPage&gt;/faces/oracle/apps/projects/costing/transactions/fdiupload/ui/page/FDITransactionUpload.jspx&lt;/ProtectedWebPage&gt;&lt;WindowSize /&gt;&lt;/Login&gt;&lt;Project&gt;&lt;Value /&gt;&lt;/Project&gt;&lt;ApplicationHomeFolder /&gt;&lt;WebPagesFolder /&gt;&lt;ToolbarMenu&gt;&lt;Title&gt;&lt;Value&gt;#{_ADFDIres['TOOLBAR_MENU_TITLE']}&lt;/Value&gt;&lt;/Title&gt;&lt;WorkbookMenuItems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/&gt;&lt;/TableComponents&gt;&lt;/Compatibility&gt;&lt;AutoDisplayStatusViewerEnabled&gt;true&lt;/AutoDisplayStatusViewerEnabled&gt;&lt;/Workbook&gt;</t>
  </si>
  <si>
    <t/>
  </si>
  <si>
    <t>[ADFDIPARAM_BEG]RT              https://ekza.fa.us2.oraclecloud.com:443/fscmUI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</si>
  <si>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2020-02-04 19:28:50.633 UTC</t>
  </si>
  <si>
    <t>ResourceBundle_Data</t>
  </si>
  <si>
    <t>res</t>
  </si>
  <si>
    <t>&lt;NameValuePairsXml&gt;&lt;Ids&gt;DIHT.ThirdPartyCostedorAccounted&lt;/Ids&gt;&lt;Ids&gt;DIHT.ExportExpenditureBatchtoOracleFusionProj&lt;/Ids&gt;&lt;Ids&gt;DIHT.TransactionsExportSummary&lt;/Ids&gt;&lt;Ids&gt;DIACTION.Export.ExportTransactionstoOracleFusi&lt;/Ids&gt;&lt;Ids&gt;DIHT.CreateCostedorAccountedExpenditureBatchf&lt;/Ids&gt;&lt;Ids&gt;DIHT.ExpenditureItems.ProjectUnprocessedExpenditureI&lt;/Ids&gt;&lt;Ids&gt;DILP.ChangedItem.ChangedItemAttributes&lt;/Ids&gt;&lt;Ids&gt;DILP.ErrorMessage.ExpenditureBatchErrorMessage&lt;/Ids&gt;&lt;Ids&gt;DILP.ProjectCostingUserDefinedAttribute1.UnprocessedExpenditureItemProj&lt;/Ids&gt;&lt;Ids&gt;DILP.ProjectCostingUserDefinedAttribute2.UnprocessedExpenditureItemProj&lt;/Ids&gt;&lt;Ids&gt;DILP.ProjectCostingUserDefinedAttribute3.UnprocessedExpenditureItemProj&lt;/Ids&gt;&lt;Ids&gt;DILP.ProjectCostingUserDefinedAttribute4.UnprocessedExpenditureItemProj&lt;/Ids&gt;&lt;Ids&gt;DILP.ProjectCostingUserDefinedAttribute5.UnprocessedExpenditureItemProj&lt;/Ids&gt;&lt;Ids&gt;DILP.ProjectCostingUserDefinedAttribute6.UnprocessedExpenditureItemProj&lt;/Ids&gt;&lt;Ids&gt;DILP.ProjectCostingUserDefinedAttribute7.UnprocessedExpenditureItemProj&lt;/Ids&gt;&lt;Ids&gt;DILP.ProjectCostingUserDefinedAttribute8.UnprocessedExpenditureItemProj&lt;/Ids&gt;&lt;Ids&gt;DILP.ProjectCostingUserDefinedAttribute9.UnprocessedExpenditureItemProj&lt;/Ids&gt;&lt;Ids&gt;DILP.ProjectCostingUserDefinedAttribute10.UnprocessedExpenditureItemProj&lt;/Ids&gt;&lt;Ids&gt;DILP.UserDefinedExpenditureItemAdditionalInfo.UnprocessedExpenditureItemUser&lt;/Ids&gt;&lt;Values&gt;Third-Party Costed or Accounted&lt;/Values&gt;&lt;Values&gt;Export Expenditure Batch to Oracle Fusion Project Costing&lt;/Values&gt;&lt;Values&gt;Transactions Export Summary&lt;/Values&gt;&lt;Values&gt;Export&lt;/Values&gt;&lt;Values&gt;Create Costed or Accounted Transactions for Third-Party Applications&lt;/Values&gt;&lt;Values&gt;Expenditure Items&lt;/Values&gt;&lt;Values&gt;Changed Item&lt;/Values&gt;&lt;Values&gt;Error Message&lt;/Values&gt;&lt;Values&gt;Project Costing User-Defined Attribute 1&lt;/Values&gt;&lt;Values&gt;Project Costing User-Defined Attribute 2&lt;/Values&gt;&lt;Values&gt;Project Costing User-Defined Attribute 3&lt;/Values&gt;&lt;Values&gt;Project Costing User-Defined Attribute 4&lt;/Values&gt;&lt;Values&gt;Project Costing User-Defined Attribute 5&lt;/Values&gt;&lt;Values&gt;Project Costing User-Defined Attribute 6&lt;/Values&gt;&lt;Values&gt;Project Costing User-Defined Attribute 7&lt;/Values&gt;&lt;Values&gt;Project Costing User-Defined Attribute 8&lt;/Values&gt;&lt;Values&gt;Project Costing User-Defined Attribute 9&lt;/Values&gt;&lt;Values&gt;Project Costing User-Defined Attribute 10&lt;/Values&gt;&lt;Values&gt;User-Defined Expenditure Item Additional Information&lt;/Values&gt;&lt;/NameValuePairsXml&gt;</t>
  </si>
  <si>
    <t>ACR_FDI</t>
  </si>
  <si>
    <t>&lt;NameValuePairsXml&gt;&lt;Ids&gt;DILP.ApplicationName&lt;/Ids&gt;&lt;Ids&gt;DITD.OracleFusionApplications&lt;/Ids&gt;&lt;Ids&gt;DILP.ApplicationVersion&lt;/Ids&gt;&lt;Ids&gt;DILP.WorkbookName&lt;/Ids&gt;&lt;Ids&gt;DILP.WorkbookVersion&lt;/Ids&gt;&lt;Ids&gt;DITD.Copyrightc&lt;/Ids&gt;&lt;Ids&gt;DITD.OracleandoritsaffiliatesAllrightsreserve&lt;/Ids&gt;&lt;Ids&gt;DITD.Required.Requiredfield&lt;/Ids&gt;&lt;Ids&gt;DILP.WorksheetStatus&lt;/Ids&gt;&lt;Values&gt;Application Name&lt;/Values&gt;&lt;Values&gt;Oracle Fusion Applications&lt;/Values&gt;&lt;Values&gt;Application Version&lt;/Values&gt;&lt;Values&gt;Workbook Name&lt;/Values&gt;&lt;Values&gt;Workbook Version&lt;/Values&gt;&lt;Values&gt;Copyright (c)&lt;/Values&gt;&lt;Values&gt;Oracle and/or its affiliates. All rights reserved.&lt;/Values&gt;&lt;Values&gt;Required&lt;/Values&gt;&lt;Values&gt;Worksheet Status&lt;/Values&gt;&lt;/NameValuePairsXml&gt;</t>
  </si>
  <si>
    <t>ACR_GEN</t>
  </si>
  <si>
    <t>&lt;NameValuePairsXml&gt;&lt;Ids&gt;Header.SearchandSelect.Searchandselectanobjectusingad&lt;/Ids&gt;&lt;Values&gt;Search and Select&lt;/Values&gt;&lt;/NameValuePairsXml&gt;</t>
  </si>
  <si>
    <t>Worksheet_Data</t>
  </si>
  <si>
    <t>oracle_apps_projects_costing_transactions_fdiupload_ui_ThirdPartyCostedTxnUploadPageDef</t>
  </si>
  <si>
    <t>&lt;bc i="oracle_apps_projects_costing_transactions_fdiupload_ui_ThirdPartyCostedTxnUploadPageDef" ct="m" v="36"&gt;&lt;ac i="processTransactions" /&gt;&lt;at i="Description"&gt;&lt;a i="Description" l="Batch Description" dt="java.lang.String" ct="default" dw="250" /&gt;&lt;/at&gt;&lt;ac i="CreateInsert" /&gt;&lt;l i="DocumentId"&gt;&lt;at&gt;&lt;a i="DocumentName" l="Document" m="true" dt="java.lang.String" up="false" ct="default" dw="240" /&gt;&lt;/at&gt;&lt;sa&gt;&lt;a i="DocumentId" l="Document" dt="java.lang.Long" ct="list" dw="18" /&gt;&lt;a i="DocumentCode" dt="java.lang.String" ct="default" /&gt;&lt;a i="AllowDuplicateRef" dt="java.lang.String" ct="default" /&gt;&lt;a i="ExpBatchApprovalFlag" dt="java.lang.String" ct="default" /&gt;&lt;/sa&gt;&lt;/l&gt;&lt;ac i="checkThirdPartyBatchRow" /&gt;&lt;ac i="initializeViewCriteriaForProject" /&gt;&lt;ac i="createBatchForThirdPartyCosted" /&gt;&lt;ac i="uploadTransactions" /&gt;&lt;ac i="removeTempTxnRow" /&gt;&lt;at i="BatchName"&gt;&lt;a i="BatchName" l="Expenditure Batch" m="true" dt="java.lang.String" ct="default" dw="50" /&gt;&lt;/at&gt;&lt;ac i="initializeViewCriteriaForDocEntry" /&gt;&lt;ac i="initializeViewCriteriaForTask" /&gt;&lt;l i="TransactionSourceId"&gt;&lt;at&gt;&lt;a i="UserTransactionSource" l="Transaction Source" m="true" dt="java.lang.String" up="false" ct="default" dw="240" /&gt;&lt;/at&gt;&lt;sa&gt;&lt;a i="TransactionSourceId" l="Source" m="true" dt="java.lang.Long" ct="list" dw="18" /&gt;&lt;a i="TransactionSourceCode" dt="java.lang.String" ct="default" /&gt;&lt;/sa&gt;&lt;/l&gt;&lt;ac i="initializeViewCriteriaForPersonAssignment" /&gt;&lt;ac i="initializeViewCriteriaForFundingSource" /&gt;&lt;ac i="initializeViewCriteriaForNonLaborResource" /&gt;&lt;ac i="prepareToUpload" /&gt;&lt;ac i="initializeViewCriteriaForNonLaborResourceOrg" /&gt;&lt;ac i="initializeViewCriteriaForContractNumber" /&gt;&lt;ac i="initializeViewCriteriaForExpenditureType" /&gt;&lt;ac i="getRequiredValues" /&gt;&lt;l i="OrgId"&gt;&lt;at&gt;&lt;a i="Name" l="Business Unit" dt="java.lang.String" up="false" ct="edit" tt="Business Unit" dw="30" /&gt;&lt;/at&gt;&lt;sa&gt;&lt;a i="OrgId" l="Business Unit" m="true" dt="java.lang.Long" ct="list" dw="18" /&gt;&lt;a i="SeparationOfDuties" dt="java.lang.String" ct="default" /&gt;&lt;/sa&gt;&lt;/l&gt;&lt;at i="BatchStatus"&gt;&lt;a i="BatchStatus" l="Status" m="true" dt="java.lang.String" ct="default" dw="30" /&gt;&lt;/at&gt;&lt;t i="UnprocessedCostTransaction1"&gt;&lt;n i="oracle.apps.projects.costing.transactions.fdiupload.uiModel.view.UnprocessedCostTransactionVO"&gt;&lt;at&gt;&lt;a i="TxnInterfaceId" l="Unprocessed Expenditure Item Number" m="true" dt="java.lang.Long" up="false" ct="default" dw="18" /&gt;&lt;a i="DocEntryId" dt="java.lang.Long" ct="default" dw="18" /&gt;&lt;a i="DocEntryName" l="Document Entry" dt="java.lang.String" ct="default" /&gt;&lt;a i="ExpenditureEndingDate" l="Expenditure Ending Date" m="true" dt="java.sql.Date" ct="default" /&gt;&lt;a i="ExpenditureItemDate" l="Expenditure Item Date" m="true" dt="java.sql.Date" ct="default" /&gt;&lt;a i="PersonId" dt="java.lang.Long" ct="default" dw="18" /&gt;&lt;a i="PersonName" l="Person Name" dt="java.lang.String" ct="default" /&gt;&lt;a i="PersonNumber" l="Person Number" dt="java.lang.String" ct="default" /&gt;&lt;a i="HcmAssignmentId" dt="java.lang.Long" ct="default" dw="18" /&gt;&lt;a i="HcmAssignmentName" l="Human Resource Assignment" dt="java.lang.String" ct="default" /&gt;&lt;a i="PersonType" l="System Person Type" dt="java.lang.String" ct="default" dw="30" /&gt;&lt;a i="CostJobId" dt="java.lang.Long" ct="default" dw="18" /&gt;&lt;a i="ProjectId" m="true" dt="java.lang.Long" ct="default" dw="18" /&gt;&lt;a i="ProjectName" l="Project Name" dt="java.lang.String" ct="default" /&gt;&lt;a i="ProjectNumber" l="Project Number" dt="java.lang.String" ct="default" /&gt;&lt;a i="ProjectUnitId" dt="java.lang.Long" ct="default" dw="18" /&gt;&lt;a i="ProjectCurrencyCode" l="Project Currency" dt="java.lang.String" ct="default" dw="15" /&gt;&lt;a i="TaskId" m="true" dt="java.lang.Long" ct="default" dw="18" /&gt;&lt;a i="TaskName" l="Task Name" dt="java.lang.String" ct="default" /&gt;&lt;a i="TaskNumber" l="Task Number" dt="java.lang.String" ct="default" /&gt;&lt;a i="ExpenditureTypeId" m="true" dt="java.lang.Long" ct="default" dw="18" /&gt;&lt;a i="ExpenditureType" l="Expenditure Type" dt="java.lang.String" ct="default" /&gt;&lt;a i="OrganizationId" dt="java.lang.Long" ct="default" dw="18" /&gt;&lt;a i="ExpenditureOrganization" l="Expenditure Organization" dt="java.lang.String" ct="default" /&gt;&lt;a i="NonLaborResourceId" dt="java.lang.Long" ct="default" dw="18" /&gt;&lt;a i="NonLaborResource" l="Nonlabor Resource" dt="java.lang.String" ct="default" /&gt;&lt;a i="NonLaborResourceOrgId" dt="java.lang.Long" ct="default" dw="18" /&gt;&lt;a i="NonLaborResourceOrg" l="Nonlabor Resource Organization" dt="java.lang.String" ct="default" /&gt;&lt;a i="Quantity" m="true" dt="java.math.BigDecimal" ct="default" /&gt;&lt;a i="WorkTypeId" l="Work Type" dt="java.lang.Long" hl="true" ct="list" dw="18" /&gt;&lt;a i="BillableFlag" l="Billable" dt="java.lang.String" hl="true" ct="list" dw="1" /&gt;&lt;a i="CapitalizableFlag" l="Capitalizable" dt="java.lang.String" hl="true" ct="list" dw="1" /&gt;&lt;a i="AccrualFlag" l="Accrual Item" dt="java.lang.String" hl="true" ct="list" dw="1" /&gt;&lt;a i="VendorId" dt="java.lang.Long" ct="default" dw="18" /&gt;&lt;a i="VendorName" l="Supplier" dt="java.lang.String" ct="default" /&gt;&lt;a i="InventoryItemId" dt="java.lang.Long" ct="default" dw="18" /&gt;&lt;a i="InventoryItemName" l="Inventory Item" dt="java.lang.String" ct="default" /&gt;&lt;a i="OrigTransactionReference" l="Original Transaction Reference" m="true" dt="java.lang.String" ct="default" dw="120" /&gt;&lt;a i="OriginalHeaderId" l="Source Transaction Header Reference" dt="java.lang.Long" ct="default" dw="18" /&gt;&lt;a i="OriginalLineNumber" l="Source Transaction Line Reference" dt="java.lang.Long" ct="default" dw="18" /&gt;&lt;a i="OriginalDistId" l="Source Transaction Distribution Reference" dt="java.lang.Long" ct="default" dw="18" /&gt;&lt;a i="ParentHeaderId" l="Source Transaction Parent Header Reference" dt="java.lang.Long" ct="default" dw="18" /&gt;&lt;a i="ParentLineNumber" l="Source Transaction Parent Line Reference" dt="java.lang.Long" ct="default" dw="18" /&gt;&lt;a i="ParentDistId" l="Source Transaction Parent Distribution Reference" dt="java.lang.Long" ct="default" dw="18" /&gt;&lt;a i="UnmatchedNegativeTxnFlag" l="Unmatched Negative Item" dt="java.lang.String" hl="true" ct="list" dw="1" /&gt;&lt;a i="ReversedOrigTxnReference" l="Reversed Original Transaction Reference" dt="java.lang.String" ct="default" dw="120" /&gt;&lt;a i="ExpenditureComment" l="Expenditure Comments" dt="java.lang.String" ct="default" dw="240" /&gt;&lt;a i="GlDate" l="Accounting Date" dt="java.sql.Date" ct="default" /&gt;&lt;a i="DenomCurrencyCode" l="Transaction Currency" dt="java.lang.String" ct="default" dw="15" /&gt;&lt;a i="DenomRawCost" l="Transaction Raw Cost" dt="java.math.BigDecimal" ct="default" /&gt;&lt;a i="DenomBurdenedCost" l="Transaction Burdened Cost" dt="java.math.BigDecimal" ct="default" /&gt;&lt;a i="RawCostRate" l="Raw Cost Rate" dt="java.math.BigDecimal" ct="default" /&gt;&lt;a i="BurdenedCostRate" l="Burdened Cost Rate" dt="java.math.BigDecimal" ct="default" /&gt;&lt;a i="RawCostDrCcid" dt="java.lang.Long" ct="default" dw="18" /&gt;&lt;a i="RawCostDrAccount" l="Raw Cost Debit Account" dt="java.lang.String" ct="default" /&gt;&lt;a i="RawCostCrCcid" dt="java.lang.Long" ct="default" dw="18" /&gt;&lt;a i="RawCostCrAccount" l="Raw Cost Credit Account" dt="java.lang.String" ct="default" /&gt;&lt;a i="BurdenedCostDrCcid" l="Burdened Cost Debit Account" dt="java.lang.Long" ct="default" dw="18" /&gt;&lt;a i="BurdenedCostDrAccount" l="Burdened Cost Debit Account" dt="java.lang.String" ct="default" /&gt;&lt;a i="BurdenedCostCrCcid" l="Burdened Cost Credit Account" dt="java.lang.Long" ct="default" dw="18" /&gt;&lt;a i="BurdenedCostCrAccount" l="Burdened Cost Credit Account" dt="java.lang.String" ct="default" /&gt;&lt;a i="BurdenCostDrCcid" dt="java.lang.Long" ct="default" dw="18" /&gt;&lt;a i="BurdenCostDrAccount" l="Burden Cost Debit Account" dt="java.lang.String" ct="default" /&gt;&lt;a i="BurdenCostCrCcid" dt="java.lang.Long" ct="default" dw="18" /&gt;&lt;a i="BurdenCostCrAccount" l="Burden Cost Credit Account" dt="java.lang.String" ct="default" /&gt;&lt;a i="AcctRawCost" l="Provider Ledger Raw Cost" dt="java.math.BigDecimal" ct="default" /&gt;&lt;a i="AcctBurdenedCost" l="Provider Ledger Burdened Cost" dt="java.math.BigDecimal" ct="default" /&gt;&lt;a i="AcctCurrencyCode" l="Provider Ledger Currency" dt="java.lang.String" ct="default" dw="15" /&gt;&lt;a i="AcctRateType" l="Provider Ledger Currency Conversion Rate Type" dt="java.lang.String" hl="true" ct="list" dw="30" /&gt;&lt;a i="AcctRateDate" l="Provider Ledger Currency Conversion Date" dt="java.sql.Date" ct="default" /&gt;&lt;a i="AcctExchangeRate" l="Provider Ledger Currency Conversion Rate" dt="java.math.BigDecimal" ct="default" /&gt;&lt;a i="AcctExchangeRoundingLimit" l="Provider Ledger Currency Conversion Rounding Limit" dt="java.math.BigDecimal" ct="default" /&gt;&lt;a i="ReceiptCurrencyCode" l="Receipt Currency" dt="java.lang.String" ct="default" dw="15" /&gt;&lt;a i="ReceiptCurrencyAmount" l="Receipt Amount" dt="java.math.BigDecimal" ct="default" /&gt;&lt;a i="ReceiptExchangeRate" l="Receipt Currency Conversion Rate" dt="java.math.BigDecimal" ct="default" /&gt;&lt;a i="ConvertedFlag" l="Converted item" dt="java.lang.String" hl="true" ct="list" dw="1" /&gt;&lt;a i="USER_DEF_ATTRIBUTE1" dt="java.lang.String" ct="default" /&gt;&lt;a i="USER_DEF_ATTRIBUTE2" dt="java.lang.String" ct="default" /&gt;&lt;a i="USER_DEF_ATTRIBUTE3" dt="java.lang.String" ct="default" /&gt;&lt;a i="USER_DEF_ATTRIBUTE4" dt="java.lang.String" ct="default" /&gt;&lt;a i="USER_DEF_ATTRIBUTE5" dt="java.lang.String" ct="default" /&gt;&lt;a i="USER_DEF_ATTRIBUTE6" dt="java.lang.String" ct="default" /&gt;&lt;a i="USER_DEF_ATTRIBUTE7" dt="java.lang.String" ct="default" /&gt;&lt;a i="USER_DEF_ATTRIBUTE8" dt="java.lang.String" ct="default" /&gt;&lt;a i="USER_DEF_ATTRIBUTE9" dt="java.lang.String" ct="default" /&gt;&lt;a i="USER_DEF_ATTRIBUTE10" dt="java.lang.String" ct="default" /&gt;&lt;a i="UnprocTransDFFHolder" dt="java.lang.String" ct="default" /&gt;&lt;a i="KFFSIN" dt="java.lang.Long" ct="default" /&gt;&lt;a i="ValidationsFlag" dt="java.lang.String" ct="default" dw="1" /&gt;&lt;a i="SystemLinkage" dt="java.lang.String" ct="default" dw="30" /&gt;&lt;a i="UnitOfMeasure" l="Unit of Measure" dt="java.lang.String" ct="default" dw="30" /&gt;&lt;a i="ContextCategory" l="Context Category" dt="java.lang.String" ct="default" dw="40" /&gt;&lt;a i="ProjectRawCost" l="Raw Cost" dt="java.math.BigDecimal" ct="default" /&gt;&lt;a i="ProjfuncRawCost" l="Raw Cost" dt="java.math.BigDecimal" ct="default" /&gt;&lt;a i="ProjfuncCurrencyCode" l="Receiver Ledger Currency" dt="java.lang.String" ct="default" dw="15" /&gt;&lt;a i="AdjustedExpenditureItemId" dt="java.lang.Long" ct="default" dw="18" /&gt;&lt;a i="BUPrimaryLedgerId" dt="java.lang.Long" ct="default" /&gt;&lt;a i="ContractNumber" l="Contract Number" dt="java.lang.String" ct="default" /&gt;&lt;a i="FundingSourceNumber" l="Funding Source Number" dt="java.lang.String" ct="default" /&gt;&lt;/at&gt;&lt;rg i="LovRegion"&gt;&lt;l i="WorkTypeId" nv="true"&gt;&lt;nv /&gt;&lt;at&gt;&lt;a i="Name" l="Work Type" m="true" dt="java.lang.String" up="false" ct="default" dw="240" /&gt;&lt;/at&gt;&lt;sa&gt;&lt;a i="WorkTypeId" l="Work Type" dt="java.lang.Long" ct="list" dw="18" /&gt;&lt;/sa&gt;&lt;/l&gt;&lt;l i="AcctRateType" nv="true"&gt;&lt;nv /&gt;&lt;at&gt;&lt;a i="UserConversionType" l="Conversion Rate Type" m="true" dt="java.lang.String" up="false" ct="default" tt="Conversion Rate Type" dw="30" /&gt;&lt;/at&gt;&lt;sa&gt;&lt;a i="AcctRateType" dt="java.lang.String" ct="list" dw="30" /&gt;&lt;/sa&gt;&lt;/l&gt;&lt;l i="BillableFlag" nv="true"&gt;&lt;nv /&gt;&lt;at&gt;&lt;a i="Meaning" m="true" dt="java.lang.String" ct="default" dw="80" /&gt;&lt;/at&gt;&lt;sa&gt;&lt;a i="BillableFlag" l="Billable" dt="java.lang.String" ct="list" dw="1" /&gt;&lt;/sa&gt;&lt;/l&gt;&lt;l i="CapitalizableFlag" nv="true"&gt;&lt;nv /&gt;&lt;at&gt;&lt;a i="Meaning" m="true" dt="java.lang.String" ct="default" dw="80" /&gt;&lt;/at&gt;&lt;sa&gt;&lt;a i="CapitalizableFlag" dt="java.lang.String" ct="list" dw="1" /&gt;&lt;/sa&gt;&lt;/l&gt;&lt;l i="ConvertedFlag" nv="true"&gt;&lt;nv /&gt;&lt;at&gt;&lt;a i="Meaning" m="true" dt="java.lang.String" ct="default" dw="80" /&gt;&lt;/at&gt;&lt;sa&gt;&lt;a i="ConvertedFlag" dt="java.lang.String" ct="list" dw="1" /&gt;&lt;/sa&gt;&lt;/l&gt;&lt;l i="AccrualFlag" nv="true"&gt;&lt;nv /&gt;&lt;at&gt;&lt;a i="Meaning" m="true" dt="java.lang.String" ct="default" dw="80" /&gt;&lt;/at&gt;&lt;sa&gt;&lt;a i="AccrualFlag" dt="java.lang.String" ct="list" dw="1" /&gt;&lt;/sa&gt;&lt;/l&gt;&lt;l i="UnmatchedNegativeTxnFlag" nv="true"&gt;&lt;nv /&gt;&lt;at&gt;&lt;a i="Meaning" m="true" dt="java.lang.String" ct="default" dw="80" /&gt;&lt;/at&gt;&lt;sa&gt;&lt;a i="UnmatchedNegativeTxnFlag" l="Unmatched Negative Item" dt="java.lang.String" ct="list" dw="1" /&gt;&lt;/sa&gt;&lt;/l&gt;&lt;/rg&gt;&lt;/n&gt;&lt;/t&gt;&lt;ac i="initializeViewCriteriaForInventory" /&gt;&lt;ac i="getTempTxnRow" /&gt;&lt;ac i="initializeViewCriteriaForExpenditureOrganization" /&gt;&lt;ac i="initializeViewCriteriaForPerson" /&gt;&lt;/bc&gt;</t>
  </si>
  <si>
    <t>TABLE_ROW_CACHE_COLUMN</t>
  </si>
  <si>
    <t>LOV_oracle_apps_projects_costing_transactions_fdiupload_ui_ThirdPartyCostedTxnUploadPageDef_OrgId</t>
  </si>
  <si>
    <t>&lt;ListItems&gt;&lt;Items&gt;&lt;ListItem&gt;&lt;RowKey&gt;00020000000EACED00057708000110D931A85E330000000EACED00057708000110D931A85E33&lt;/RowKey&gt;&lt;Value&gt;UCM Business Unit&lt;/Value&gt;&lt;/ListItem&gt;&lt;/Items&gt;&lt;/ListItems&gt;</t>
  </si>
  <si>
    <t>UCM Business Unit</t>
  </si>
  <si>
    <t>LOV_oracle_apps_projects_costing_transactions_fdiupload_ui_ThirdPartyCostedTxnUploadPageDef_TransactionSourceId</t>
  </si>
  <si>
    <t>&lt;ListItems&gt;&lt;Items&gt;&lt;ListItem&gt;&lt;RowKey&gt;00010000000EACED00057708000110D9321A6C7C&lt;/RowKey&gt;&lt;Value&gt;UCM Banner&lt;/Value&gt;&lt;/ListItem&gt;&lt;ListItem&gt;&lt;RowKey&gt;00010000000EACED00057708000110D9329AEED9&lt;/RowKey&gt;&lt;Value&gt;UCM Burden Correction&lt;/Value&gt;&lt;/ListItem&gt;&lt;ListItem&gt;&lt;RowKey&gt;00010000000EACED00057708000110D931AAA46A&lt;/RowKey&gt;&lt;Value&gt;UCM Concur&lt;/Value&gt;&lt;/ListItem&gt;&lt;ListItem&gt;&lt;RowKey&gt;00010000000EACED00057708000110D931AAA46D&lt;/RowKey&gt;&lt;Value&gt;UCM Conversion&lt;/Value&gt;&lt;/ListItem&gt;&lt;ListItem&gt;&lt;RowKey&gt;00010000000EACED00057708000110D9324396D8&lt;/RowKey&gt;&lt;Value&gt;UCM Gift Assessment&lt;/Value&gt;&lt;/ListItem&gt;&lt;ListItem&gt;&lt;RowKey&gt;00010000000EACED00057708000110D931F51117&lt;/RowKey&gt;&lt;Value&gt;UCM Miscellaneous&lt;/Value&gt;&lt;/ListItem&gt;&lt;ListItem&gt;&lt;RowKey&gt;00010000000EACED00057708000110D931AAA46F&lt;/RowKey&gt;&lt;Value&gt;UCM Recharge&lt;/Value&gt;&lt;/ListItem&gt;&lt;ListItem&gt;&lt;RowKey&gt;00010000000EACED00057708000110D931AAA472&lt;/RowKey&gt;&lt;Value&gt;UCM UCPath&lt;/Value&gt;&lt;/ListItem&gt;&lt;/Items&gt;&lt;/ListItems&gt;</t>
  </si>
  <si>
    <t>UCM Banner</t>
  </si>
  <si>
    <t>UCM Burden Correction</t>
  </si>
  <si>
    <t>UCM Concur</t>
  </si>
  <si>
    <t>UCM Conversion</t>
  </si>
  <si>
    <t>UCM Gift Assessment</t>
  </si>
  <si>
    <t>UCM Miscellaneous</t>
  </si>
  <si>
    <t>UCM Recharge</t>
  </si>
  <si>
    <t>UCM UCPath</t>
  </si>
  <si>
    <t>DLOV_oracle_apps_projects_costing_transactions_fdiupload_ui_ThirdPartyCostedTxnUploadPageDef_DocumentId_TransactionSourceId_NA</t>
  </si>
  <si>
    <t>DLOV_oracle_apps_projects_costing_transactions_fdiupload_ui_ThirdPartyCostedTxnUploadPageDef_DocumentId_TransactionSourceId_0</t>
  </si>
  <si>
    <t>&lt;ListItems&gt;&lt;Items&gt;&lt;ListItem&gt;&lt;RowKey&gt;00010000000EACED00057708000110D9321A6C7D&lt;/RowKey&gt;&lt;Value&gt;UCM Banner&lt;/Value&gt;&lt;/ListItem&gt;&lt;ListItem&gt;&lt;RowKey&gt;00010000000EACED00057708000110D9326287C9&lt;/RowKey&gt;&lt;Value&gt;UCM Banner Acct&lt;/Value&gt;&lt;/ListItem&gt;&lt;/Items&gt;&lt;/ListItems&gt;</t>
  </si>
  <si>
    <t>UCM Banner Acct</t>
  </si>
  <si>
    <t>DLOV_oracle_apps_projects_costing_transactions_fdiupload_ui_ThirdPartyCostedTxnUploadPageDef_DocumentId_TransactionSourceId_1</t>
  </si>
  <si>
    <t>&lt;ListItems&gt;&lt;Items&gt;&lt;ListItem&gt;&lt;RowKey&gt;00010000000EACED00057708000110D9329AEEFF&lt;/RowKey&gt;&lt;Value&gt;UCM Burden Correction&lt;/Value&gt;&lt;/ListItem&gt;&lt;/Items&gt;&lt;/ListItems&gt;</t>
  </si>
  <si>
    <t>DLOV_oracle_apps_projects_costing_transactions_fdiupload_ui_ThirdPartyCostedTxnUploadPageDef_DocumentId_TransactionSourceId_2</t>
  </si>
  <si>
    <t>&lt;ListItems&gt;&lt;Items&gt;&lt;ListItem&gt;&lt;RowKey&gt;00010000000EACED00057708000110D931AAA46B&lt;/RowKey&gt;&lt;Value&gt;UCM Concur&lt;/Value&gt;&lt;/ListItem&gt;&lt;ListItem&gt;&lt;RowKey&gt;00010000000EACED00057708000110D93387E79E&lt;/RowKey&gt;&lt;Value&gt;UCM Concur Unaccounted&lt;/Value&gt;&lt;/ListItem&gt;&lt;/Items&gt;&lt;/ListItems&gt;</t>
  </si>
  <si>
    <t>UCM Concur Unaccounted</t>
  </si>
  <si>
    <t>DLOV_oracle_apps_projects_costing_transactions_fdiupload_ui_ThirdPartyCostedTxnUploadPageDef_DocumentId_TransactionSourceId_3</t>
  </si>
  <si>
    <t>&lt;ListItems&gt;&lt;Items&gt;&lt;ListItem&gt;&lt;RowKey&gt;00010000000EACED00057708000110D931AAA46E&lt;/RowKey&gt;&lt;Value&gt;UCM Conversion&lt;/Value&gt;&lt;/ListItem&gt;&lt;/Items&gt;&lt;/ListItems&gt;</t>
  </si>
  <si>
    <t>DLOV_oracle_apps_projects_costing_transactions_fdiupload_ui_ThirdPartyCostedTxnUploadPageDef_DocumentId_TransactionSourceId_4</t>
  </si>
  <si>
    <t>&lt;ListItems&gt;&lt;Items&gt;&lt;ListItem&gt;&lt;RowKey&gt;00010000000EACED00057708000110D9324396D9&lt;/RowKey&gt;&lt;Value&gt;UCM Gift Assessment Accounted&lt;/Value&gt;&lt;/ListItem&gt;&lt;ListItem&gt;&lt;RowKey&gt;00010000000EACED00057708000110D9324396DD&lt;/RowKey&gt;&lt;Value&gt;UCM Gift Assessment UN-Accounted&lt;/Value&gt;&lt;/ListItem&gt;&lt;/Items&gt;&lt;/ListItems&gt;</t>
  </si>
  <si>
    <t>UCM Gift Assessment Accounted</t>
  </si>
  <si>
    <t>UCM Gift Assessment UN-Accounted</t>
  </si>
  <si>
    <t>DLOV_oracle_apps_projects_costing_transactions_fdiupload_ui_ThirdPartyCostedTxnUploadPageDef_DocumentId_TransactionSourceId_5</t>
  </si>
  <si>
    <t>&lt;ListItems&gt;&lt;Items&gt;&lt;ListItem&gt;&lt;RowKey&gt;00010000000EACED00057708000110D9329C440A&lt;/RowKey&gt;&lt;Value&gt;UCM Miscellaneous Accounted&lt;/Value&gt;&lt;/ListItem&gt;&lt;ListItem&gt;&lt;RowKey&gt;00010000000EACED00057708000110D931F51119&lt;/RowKey&gt;&lt;Value&gt;UCM Miscellaneous Unaccounted&lt;/Value&gt;&lt;/ListItem&gt;&lt;ListItem&gt;&lt;RowKey&gt;00010000000EACED00057708000110D931F51118&lt;/RowKey&gt;&lt;Value&gt;Z_UCM Miscellaneous Accounted - DO NOT USE&lt;/Value&gt;&lt;/ListItem&gt;&lt;/Items&gt;&lt;/ListItems&gt;</t>
  </si>
  <si>
    <t>UCM Miscellaneous Accounted</t>
  </si>
  <si>
    <t>UCM Miscellaneous Unaccounted</t>
  </si>
  <si>
    <t>Z_UCM Miscellaneous Accounted - DO NOT USE</t>
  </si>
  <si>
    <t>DLOV_oracle_apps_projects_costing_transactions_fdiupload_ui_ThirdPartyCostedTxnUploadPageDef_DocumentId_TransactionSourceId_6</t>
  </si>
  <si>
    <t>&lt;ListItems&gt;&lt;Items&gt;&lt;ListItem&gt;&lt;RowKey&gt;00010000000EACED00057708000110D931AAA470&lt;/RowKey&gt;&lt;Value&gt;UC Recharge Accounted&lt;/Value&gt;&lt;/ListItem&gt;&lt;ListItem&gt;&lt;RowKey&gt;00010000000EACED00057708000110D931FF0C8A&lt;/RowKey&gt;&lt;Value&gt;UCM Recharge Unaccounted&lt;/Value&gt;&lt;/ListItem&gt;&lt;/Items&gt;&lt;/ListItems&gt;</t>
  </si>
  <si>
    <t>UC Recharge Accounted</t>
  </si>
  <si>
    <t>UCM Recharge Unaccounted</t>
  </si>
  <si>
    <t>DLOV_oracle_apps_projects_costing_transactions_fdiupload_ui_ThirdPartyCostedTxnUploadPageDef_DocumentId_TransactionSourceId_7</t>
  </si>
  <si>
    <t>&lt;ListItems&gt;&lt;Items&gt;&lt;ListItem&gt;&lt;RowKey&gt;00010000000EACED00057708000110D931AAA474&lt;/RowKey&gt;&lt;Value&gt;UCM UCPath&lt;/Value&gt;&lt;/ListItem&gt;&lt;ListItem&gt;&lt;RowKey&gt;00010000000EACED00057708000110D9326287CB&lt;/RowKey&gt;&lt;Value&gt;UCM UCPath Acct&lt;/Value&gt;&lt;/ListItem&gt;&lt;/Items&gt;&lt;/ListItems&gt;</t>
  </si>
  <si>
    <t>UCM UCPath Acct</t>
  </si>
  <si>
    <t>Expenditure Items</t>
  </si>
  <si>
    <t>*Required</t>
  </si>
  <si>
    <t>*Source</t>
  </si>
  <si>
    <t>*Document</t>
  </si>
  <si>
    <t>Worksheet Status</t>
  </si>
  <si>
    <t>LOV_oracle_apps_projects_costing_transactions_fdiupload_ui_ThirdPartyCostedTxnUploadPageDef_WorkTypeId</t>
  </si>
  <si>
    <t>LOV_oracle_apps_projects_costing_transactions_fdiupload_ui_ThirdPartyCostedTxnUploadPageDef_BillableFlag</t>
  </si>
  <si>
    <t>&lt;ListItems&gt;&lt;Items&gt;&lt;ListItem&gt;&lt;RowKey&gt;00020000000A504A435F5945535F4E4F000000014E&lt;/RowKey&gt;&lt;Value&gt;No&lt;/Value&gt;&lt;/ListItem&gt;&lt;ListItem&gt;&lt;RowKey&gt;00020000000A504A435F5945535F4E4F0000000159&lt;/RowKey&gt;&lt;Value&gt;Yes&lt;/Value&gt;&lt;/ListItem&gt;&lt;/Items&gt;&lt;/ListItems&gt;</t>
  </si>
  <si>
    <t>No</t>
  </si>
  <si>
    <t>Yes</t>
  </si>
  <si>
    <t>LOV_oracle_apps_projects_costing_transactions_fdiupload_ui_ThirdPartyCostedTxnUploadPageDef_CapitalizableFlag</t>
  </si>
  <si>
    <t>LOV_oracle_apps_projects_costing_transactions_fdiupload_ui_ThirdPartyCostedTxnUploadPageDef_AccrualFlag</t>
  </si>
  <si>
    <t>LOV_oracle_apps_projects_costing_transactions_fdiupload_ui_ThirdPartyCostedTxnUploadPageDef_UnmatchedNegativeTxnFlag</t>
  </si>
  <si>
    <t>LOV_oracle_apps_projects_costing_transactions_fdiupload_ui_ThirdPartyCostedTxnUploadPageDef_AcctRateType</t>
  </si>
  <si>
    <t>&lt;ListItems&gt;&lt;Items&gt;&lt;ListItem&gt;&lt;RowKey&gt;000100000009436F72706F72617465&lt;/RowKey&gt;&lt;Value&gt;Corporate&lt;/Value&gt;&lt;/ListItem&gt;&lt;ListItem&gt;&lt;RowKey&gt;000100000009454D55204649584544&lt;/RowKey&gt;&lt;Value&gt;Fixed&lt;/Value&gt;&lt;/ListItem&gt;&lt;ListItem&gt;&lt;RowKey&gt;00010000000453706F74&lt;/RowKey&gt;&lt;Value&gt;Spot&lt;/Value&gt;&lt;/ListItem&gt;&lt;ListItem&gt;&lt;RowKey&gt;00010000000455736572&lt;/RowKey&gt;&lt;Value&gt;User&lt;/Value&gt;&lt;/ListItem&gt;&lt;/Items&gt;&lt;/ListItems&gt;</t>
  </si>
  <si>
    <t>Corporate</t>
  </si>
  <si>
    <t>Fixed</t>
  </si>
  <si>
    <t>Spot</t>
  </si>
  <si>
    <t>User</t>
  </si>
  <si>
    <t>LOV_oracle_apps_projects_costing_transactions_fdiupload_ui_ThirdPartyCostedTxnUploadPageDef_ConvertedFlag</t>
  </si>
  <si>
    <t>B2177581W88)EU.0</t>
  </si>
  <si>
    <t>Human Resource Assignment[..]</t>
  </si>
  <si>
    <t>*Project Name[..]</t>
  </si>
  <si>
    <t>*Project Number[..]</t>
  </si>
  <si>
    <t>*Task Name[..]</t>
  </si>
  <si>
    <t>*Task Number[..]</t>
  </si>
  <si>
    <t>*Expenditure Type[..]</t>
  </si>
  <si>
    <t>Expenditure Organization[..]</t>
  </si>
  <si>
    <t>Contract Number[..]</t>
  </si>
  <si>
    <t>Funding Source Number[..]</t>
  </si>
  <si>
    <t>Nonlabor Resource[..]</t>
  </si>
  <si>
    <t>Nonlabor Resource Organization[..]</t>
  </si>
  <si>
    <t>Work Type</t>
  </si>
  <si>
    <t>Billable</t>
  </si>
  <si>
    <t>Capitalizable</t>
  </si>
  <si>
    <t>Accrual Item</t>
  </si>
  <si>
    <t>Supplier[..]</t>
  </si>
  <si>
    <t>Inventory Item[..]</t>
  </si>
  <si>
    <t>*Original Transaction Reference</t>
  </si>
  <si>
    <t>Unmatched Negative Item</t>
  </si>
  <si>
    <t>Reversed Original Transaction Reference</t>
  </si>
  <si>
    <t>*Accounting Date</t>
  </si>
  <si>
    <t>*Transaction Currency[..]</t>
  </si>
  <si>
    <t>*Transaction Raw Cost</t>
  </si>
  <si>
    <t>Transaction Burdened Cost</t>
  </si>
  <si>
    <t>Raw Cost Debit Account[..]</t>
  </si>
  <si>
    <t>Raw Cost Credit Account[..]</t>
  </si>
  <si>
    <t>Burdened Cost Debit Account[..]</t>
  </si>
  <si>
    <t>Burdened Cost Credit Account[..]</t>
  </si>
  <si>
    <t>Burden Cost Debit Account[..]</t>
  </si>
  <si>
    <t>Burden Cost Credit Account[..]</t>
  </si>
  <si>
    <t>Provider Ledger Raw Cost</t>
  </si>
  <si>
    <t>Provider Ledger Burdened Cost</t>
  </si>
  <si>
    <t>Provider Ledger Currency Conversion Rate Type</t>
  </si>
  <si>
    <t>Provider Ledger Currency Conversion Date</t>
  </si>
  <si>
    <t>Provider Ledger Currency Conversion Rate</t>
  </si>
  <si>
    <t>Provider Ledger Currency Conversion Rounding Limit</t>
  </si>
  <si>
    <t>Receipt Currency[..]</t>
  </si>
  <si>
    <t>Receipt Amount</t>
  </si>
  <si>
    <t>Receipt Currency Conversion Rate</t>
  </si>
  <si>
    <t>Converted item</t>
  </si>
  <si>
    <t>Project Costing User-Defined Attribute 1</t>
  </si>
  <si>
    <t>Project Costing User-Defined Attribute 2</t>
  </si>
  <si>
    <t>Project Costing User-Defined Attribute 3</t>
  </si>
  <si>
    <t>Project Costing User-Defined Attribute 4</t>
  </si>
  <si>
    <t>Project Costing User-Defined Attribute 5</t>
  </si>
  <si>
    <t>Project Costing User-Defined Attribute 6</t>
  </si>
  <si>
    <t>Project Costing User-Defined Attribute 7</t>
  </si>
  <si>
    <t>Project Costing User-Defined Attribute 8</t>
  </si>
  <si>
    <t>Project Costing User-Defined Attribute 9</t>
  </si>
  <si>
    <t>Project Costing User-Defined Attribute 10</t>
  </si>
  <si>
    <t>User-Defined Expenditure Item Additional Information[..]</t>
  </si>
  <si>
    <t>Key</t>
  </si>
  <si>
    <t>▲</t>
  </si>
  <si>
    <t>5.1.0.23822</t>
  </si>
  <si>
    <t>13.5.1.0.23822</t>
  </si>
  <si>
    <t>Worksheet_TimeZone_Data</t>
  </si>
  <si>
    <t>TAB126364182</t>
  </si>
  <si>
    <t>TzSensitivity</t>
  </si>
  <si>
    <t>[Debit/-Credit]</t>
  </si>
  <si>
    <t>Line Description</t>
  </si>
  <si>
    <t>Leave Blank</t>
  </si>
  <si>
    <t>USD</t>
  </si>
  <si>
    <t>Journal Description</t>
  </si>
  <si>
    <t>Central Office Use Only</t>
  </si>
  <si>
    <t>000000</t>
  </si>
  <si>
    <t>0000</t>
  </si>
  <si>
    <t xml:space="preserve">Key </t>
  </si>
  <si>
    <t>Error</t>
  </si>
  <si>
    <t>Reconciliation Reference</t>
  </si>
  <si>
    <t>Captured Information</t>
  </si>
  <si>
    <t>Captured Information Context</t>
  </si>
  <si>
    <t>Line Descriptive Flexfield Values</t>
  </si>
  <si>
    <t>Line Descriptive Flexfield Context</t>
  </si>
  <si>
    <t>Clearing Company</t>
  </si>
  <si>
    <t>Accounted Credit</t>
  </si>
  <si>
    <t>Accounted Debit</t>
  </si>
  <si>
    <t>Conversion Rate</t>
  </si>
  <si>
    <t>Conversion Rate Type</t>
  </si>
  <si>
    <t>Conversion Date</t>
  </si>
  <si>
    <t>**Entered Credit</t>
  </si>
  <si>
    <t>**Entered Debit</t>
  </si>
  <si>
    <t>*Currency</t>
  </si>
  <si>
    <t>*Flex 2 [..]</t>
  </si>
  <si>
    <t>*Flex 1 [..]</t>
  </si>
  <si>
    <t>*Inter Entity [..]</t>
  </si>
  <si>
    <t>*Sub Activity [..]</t>
  </si>
  <si>
    <t>*Physical Location [..]</t>
  </si>
  <si>
    <t>*Project [..]</t>
  </si>
  <si>
    <t>*Program [..]</t>
  </si>
  <si>
    <t>*Function [..]</t>
  </si>
  <si>
    <t>*Account [..]</t>
  </si>
  <si>
    <t>*Financial HR Unit [..]</t>
  </si>
  <si>
    <t>*Fund [..]</t>
  </si>
  <si>
    <t>*Entity [..]</t>
  </si>
  <si>
    <t>Journal Lines</t>
  </si>
  <si>
    <t>Journal Validation Status</t>
  </si>
  <si>
    <t>Reference Date</t>
  </si>
  <si>
    <t>Adjusting Period</t>
  </si>
  <si>
    <t>Total Accounted Credit</t>
  </si>
  <si>
    <t>Reversal Period - Accounting Use Only</t>
  </si>
  <si>
    <t>Total Accounted Debit</t>
  </si>
  <si>
    <t>Reversal Period</t>
  </si>
  <si>
    <t>UCM Primary Ledger</t>
  </si>
  <si>
    <t>*Ledger</t>
  </si>
  <si>
    <t>Total Entered Credit</t>
  </si>
  <si>
    <t>UCM Central Office</t>
  </si>
  <si>
    <t>*Category</t>
  </si>
  <si>
    <t>Total Entered Debit</t>
  </si>
  <si>
    <t>Spreadsheet</t>
  </si>
  <si>
    <t>Journal Name</t>
  </si>
  <si>
    <t>Group ID</t>
  </si>
  <si>
    <t>UCM Ledger Set</t>
  </si>
  <si>
    <t>Data Access Set</t>
  </si>
  <si>
    <t>If any rows on the worksheet have an Insert failed status, none of the rows are loaded to GL Interface table.</t>
  </si>
  <si>
    <t>* Required  **At least one is required</t>
  </si>
  <si>
    <t>Currency</t>
  </si>
  <si>
    <t>Indirect Costs</t>
  </si>
  <si>
    <t>Overhead</t>
  </si>
  <si>
    <t>F&amp;A</t>
  </si>
  <si>
    <t>Dollars</t>
  </si>
  <si>
    <t>UCM Revenue</t>
  </si>
  <si>
    <t>52550D-CAP EXPS BLDG&amp;IMP: STDNT HSNG</t>
  </si>
  <si>
    <t>Do Not Use</t>
  </si>
  <si>
    <t>78512D-INTERCAMPUS RECHARGE CRDT: ANR</t>
  </si>
  <si>
    <t>785125-INTERCAMPUS RECHARGE CRDT: ANR</t>
  </si>
  <si>
    <t>785120-INTERCAMPUS RECHARGE CRDT: ANR</t>
  </si>
  <si>
    <t>78511D-INTERCAMPUS RECHARGE CRDT: UCOP</t>
  </si>
  <si>
    <t>785115-INTERCAMPUS RECHARGE CRDT: UCOP</t>
  </si>
  <si>
    <t>785110-INTERCAMPUS RECHARGE CRDT: UCOP</t>
  </si>
  <si>
    <t>78510D-INTERCAMPUS RECHARGE CRDT: UCM</t>
  </si>
  <si>
    <t>785100-INTERCAMPUS RECHARGE CRDT: UCM</t>
  </si>
  <si>
    <t>78509D-INTERCAMPUS RECHARGE CRDT: UCI</t>
  </si>
  <si>
    <t>785095-INTERCAMPUS RECHARGE CRDT: UCI</t>
  </si>
  <si>
    <t>785090-INTERCAMPUS RECHARGE CRDT: UCI</t>
  </si>
  <si>
    <t>78508D-INTERCAMPUS RECHARGE CRDT: UCSB</t>
  </si>
  <si>
    <t>785085-INTERCAMPUS RECHARGE CRDT: UCSB</t>
  </si>
  <si>
    <t>785080-INTERCAMPUS RECHARGE CRDT: UCSB</t>
  </si>
  <si>
    <t>78507D-INTERCAMPUS RECHARGE CRDT: UCSC</t>
  </si>
  <si>
    <t>785075-INTERCAMPUS RECHARGE CRDT: UCSC</t>
  </si>
  <si>
    <t>785070-INTERCAMPUS RECHARGE CRDT: UCSC</t>
  </si>
  <si>
    <t>78506D-INTERCAMPUS RECHARGE CRDT: UCSD</t>
  </si>
  <si>
    <t>785065-INTERCAMPUS RECHARGE CRDT: UCSD</t>
  </si>
  <si>
    <t>785060-INTERCAMPUS RECHARGE CRDT: UCSD</t>
  </si>
  <si>
    <t>78505D-INTERCAMPUS RECHARGE CRDT: UCR</t>
  </si>
  <si>
    <t>785055-INTERCAMPUS RECHARGE CRDT: UCR</t>
  </si>
  <si>
    <t>785050-INTERCAMPUS RECHARGE CRDT: UCR</t>
  </si>
  <si>
    <t>78504D-INTERCAMPUS RECHARGE CRDT: UCLA</t>
  </si>
  <si>
    <t>785045-INTERCAMPUS RECHARGE CRDT: UCLA</t>
  </si>
  <si>
    <t>785040-INTERCAMPUS RECHARGE CRDT: UCLA</t>
  </si>
  <si>
    <t>78503D-INTERCAMPUS RECHARGE CRDT: UCD</t>
  </si>
  <si>
    <t>785035-INTERCAMPUS RECHARGE CRDT: UCD</t>
  </si>
  <si>
    <t>785030-INTERCAMPUS RECHARGE CRDT: UCD</t>
  </si>
  <si>
    <t>78502D-INTERCAMPUS RECHARGE CRDT: UCSF</t>
  </si>
  <si>
    <t>785025-INTERCAMPUS RECHARGE CRDT: UCSF</t>
  </si>
  <si>
    <t>785020-INTERCAMPUS RECHARGE CRDT: UCSF</t>
  </si>
  <si>
    <t>78501D-INTERCAMPUS RECHARGE CRDT: UCB</t>
  </si>
  <si>
    <t>785015-INTERCAMPUS RECHARGE CRDT: UCB</t>
  </si>
  <si>
    <t>785010-INTERCAMPUS RECHARGE CRDT: UCB</t>
  </si>
  <si>
    <t>78012D-INTERCAMPUS RECHARGE DEBIT: ANR</t>
  </si>
  <si>
    <t>780125-INTERCAMPUS RECHARGE DEBIT: ANR</t>
  </si>
  <si>
    <t>780120-INTERCAMPUS RECHARGE DEBIT: ANR</t>
  </si>
  <si>
    <t>78011D-INTERCAMPUS RECHARGE DBIT: UCOP</t>
  </si>
  <si>
    <t>780115-INTERCAMPUS RECHARGE DBIT: UCOP</t>
  </si>
  <si>
    <t>780110-INTERCAMPUS RECHARGE DBIT: UCOP</t>
  </si>
  <si>
    <t>78010D-INTERCAMPUS RECHARGE DEBIT: UCM</t>
  </si>
  <si>
    <t>780100-INTERCAMPUS RECHARGE DEBIT: UCM</t>
  </si>
  <si>
    <t>78009D-INTERCAMPUS RECHARGE DEBIT: UCI</t>
  </si>
  <si>
    <t>780095-INTERCAMPUS RECHARGE DEBIT: UCI</t>
  </si>
  <si>
    <t>780090-INTERCAMPUS RECHARGE DEBIT: UCI</t>
  </si>
  <si>
    <t>78008D-INTERCAMPUS RECHARGE DBIT: UCSB</t>
  </si>
  <si>
    <t>780085-INTERCAMPUS RECHARGE DBIT: UCSB</t>
  </si>
  <si>
    <t>780080-INTERCAMPUS RECHARGE DBIT: UCSB</t>
  </si>
  <si>
    <t>78007D-INTERCAMPUS RECHARGE DBIT: UCSC</t>
  </si>
  <si>
    <t>780075-INTERCAMPUS RECHARGE DBIT: UCSC</t>
  </si>
  <si>
    <t>780070-INTERCAMPUS RECHARGE DBIT: UCSC</t>
  </si>
  <si>
    <t>78006D-INTERCAMPUS RECHARGE DBIT: UCSD</t>
  </si>
  <si>
    <t>780065-INTERCAMPUS RECHARGE DBIT: UCSD</t>
  </si>
  <si>
    <t>780060-INTERCAMPUS RECHARGE DBIT: UCSD</t>
  </si>
  <si>
    <t>78005D-INTERCAMPUS RECHARGE DEBIT: UCR</t>
  </si>
  <si>
    <t>780055-INTERCAMPUS RECHARGE DEBIT: UCR</t>
  </si>
  <si>
    <t>780050-INTERCAMPUS RECHARGE DEBIT: UCR</t>
  </si>
  <si>
    <t>78004D-INTERCAMPUS RECHARGE DBIT: UCLA</t>
  </si>
  <si>
    <t>780045-INTERCAMPUS RECHARGE DBIT: UCLA</t>
  </si>
  <si>
    <t>780040-INTERCAMPUS RECHARGE DBIT: UCLA</t>
  </si>
  <si>
    <t>78003D-INTERCAMPUS RECHARGE DEBIT: UCD</t>
  </si>
  <si>
    <t>780035-INTERCAMPUS RECHARGE DEBIT: UCD</t>
  </si>
  <si>
    <t>780030-INTERCAMPUS RECHARGE DEBIT: UCD</t>
  </si>
  <si>
    <t>78002D-INTERCAMPUS RECHARGE DBIT: UCSF</t>
  </si>
  <si>
    <t>780025-INTERLOCATION TRANSFER OF FUNDS - UCSF DEBIT ENTRIES FOR UCM</t>
  </si>
  <si>
    <t>780020-INTERCAMPUS RECHARGE DBIT: UCSF</t>
  </si>
  <si>
    <t>78001D-INTERCAMPUS RECHARGE DEBIT: UCB</t>
  </si>
  <si>
    <t>780015-INTERCAMPUS RECHARGE DEBIT: UCB</t>
  </si>
  <si>
    <t>780010-INTERCAMPUS RECHARGE DEBIT: UCB</t>
  </si>
  <si>
    <t>77500D-INTERNAL RECHARGE CREDIT</t>
  </si>
  <si>
    <t>775002-INTERNAL FUND TRANSFER- CREDIT</t>
  </si>
  <si>
    <t>775001-DEBT SERVICE TRANSFER - CREDIT</t>
  </si>
  <si>
    <t>775000-INTERNAL RECHARGE CREDIT</t>
  </si>
  <si>
    <t>77000D-INTERNAL RECHRGE DBT UCM DEPTS</t>
  </si>
  <si>
    <t>770030-INTERNAL RCHRG: DEP SUPPORT SVC</t>
  </si>
  <si>
    <t>770029-INTERNAL FUND TRANSFER - DEBIT</t>
  </si>
  <si>
    <t>770028-DEBT SERVICE TRANSFER - DEBIT</t>
  </si>
  <si>
    <t>770027-CAMPUS STORE INVENTORIAL RCHRG</t>
  </si>
  <si>
    <t>770026-CAMPUS STORE NON INVNTRL RCHRG</t>
  </si>
  <si>
    <t>770025-INTERNAL RCHRG: CATERING</t>
  </si>
  <si>
    <t>770024-INTERNAL RCHRG: UTILITIES SVC</t>
  </si>
  <si>
    <t>770023-INTERNAL RCHRG: UC VEHICLE</t>
  </si>
  <si>
    <t>770022-INTERNAL RCHRG: SURVEY&amp;RESEARCH</t>
  </si>
  <si>
    <t>770021-INTERNAL RCHRG: SECURITY&amp;SAFETY</t>
  </si>
  <si>
    <t>770020-INTERNAL RCHRG: REFUSE DISPOSE</t>
  </si>
  <si>
    <t>770019-INTERNAL RCHRG: PROF SVC UNIV</t>
  </si>
  <si>
    <t>770018-INTERNAL RCHRG: POLICE SVC</t>
  </si>
  <si>
    <t>770017-INTERNAL RCHRG: PARKING SVC</t>
  </si>
  <si>
    <t>770016-INTERNAL RCHRG: ORG ADMIN SPPRT</t>
  </si>
  <si>
    <t>770015-INTERNAL RCHRG: MISC FACIL SVC</t>
  </si>
  <si>
    <t>770014-INTERNAL RCHRG: LIC CERT&amp;PERMIT</t>
  </si>
  <si>
    <t>770013-INTERNAL RCHRG: LIBRARY SVC</t>
  </si>
  <si>
    <t>770012-INTERNAL RCHRG: LAUNDRY SVC</t>
  </si>
  <si>
    <t>770011-INTERNAL RCHRG: LAND USE</t>
  </si>
  <si>
    <t>770010-INTERNAL RCHRG: LAB TEST SVC</t>
  </si>
  <si>
    <t>770009-INTERNAL RCHRG: HAZ WASTE DISPO</t>
  </si>
  <si>
    <t>770008-INTERNAL RCHRG: EVENT COORDI</t>
  </si>
  <si>
    <t>770007-INTERNAL RCHRG: TRAIN&amp;DEVELOP</t>
  </si>
  <si>
    <t>770006-INTERNAL RCHRG: MAIL AND DOCUMENT SERVICES</t>
  </si>
  <si>
    <t>770005-INTERNAL RCHRG: DEP SHOPS</t>
  </si>
  <si>
    <t>770004-INTERNAL RCHRG: CUSTODIAL SVC</t>
  </si>
  <si>
    <t>770003-INTERNAL RCHRG: AUDIT SVC</t>
  </si>
  <si>
    <t>770002-INTERNAL RCHRG: CONSTRCUT SVC</t>
  </si>
  <si>
    <t>770001-INTERNAL RCHRG: ANIMAL LAB SVC</t>
  </si>
  <si>
    <t>770000-INTERNAL RCHRG: ADMIN</t>
  </si>
  <si>
    <t>75060D-INTEREST ON INTERNAL LOANS</t>
  </si>
  <si>
    <t>750600-INTEREST ON INTERNAL LOANS</t>
  </si>
  <si>
    <t>75050D-OTHR UCOP EXPS ALLOC:OPERATING</t>
  </si>
  <si>
    <t>750500-OTHR UCOP EXPS ALLOC:OPERATING</t>
  </si>
  <si>
    <t>75040D-UC PATH ALLOCATION</t>
  </si>
  <si>
    <t>750400-UC PATH ALLOCATION</t>
  </si>
  <si>
    <t>75030D-UCOP ASSESSMENT FEE</t>
  </si>
  <si>
    <t>750300-UCOP ASSESSMENT FEE</t>
  </si>
  <si>
    <t>75020D-UCOP INSRNCE ALLOC BSAS&amp;GAEL</t>
  </si>
  <si>
    <t>75020D_BUDGET_INPUT-UCOP INSRNCE ALLOC BSAS&amp;GAEL</t>
  </si>
  <si>
    <t>750201-UCOP INSURANCE ALLOCATION:GAEL</t>
  </si>
  <si>
    <t>750200-UCOP INSURANCE ALLOCATION:BSAS</t>
  </si>
  <si>
    <t>75010D-LGL EXTFEES&amp;STLMNTS SPC FRM OP</t>
  </si>
  <si>
    <t>750100-LGL EXTFEES&amp;STLMNTS SPC FRM OP</t>
  </si>
  <si>
    <t>75000D-LEGAL SPRT:OGC RECHRG FRM UCOP</t>
  </si>
  <si>
    <t>750000-LEGAL SPRT:OGC RECHRG FRM UCOP</t>
  </si>
  <si>
    <t>73500D-MC RECHRGE: INSRNCE&amp;OTHR SRVC</t>
  </si>
  <si>
    <t>735000-MC RECHRGE: INSRNCE&amp;OTHR SRVC</t>
  </si>
  <si>
    <t>73400D-MC RCHRG:OTHR SUPP&amp;PRCHSD SRVC</t>
  </si>
  <si>
    <t>734000-MC RCHRG:OTHR SUPP&amp;PRCHSD SRVC</t>
  </si>
  <si>
    <t>73300D-MC RECHARGE: MEDICAL SUPPLIES</t>
  </si>
  <si>
    <t>733000-MC RECHARGE: MEDICAL SUPPLIES</t>
  </si>
  <si>
    <t>73200D-MC RECHRGE: PROFSSNL SRVCS</t>
  </si>
  <si>
    <t>732000-MC RECHRGE: PROFSSNL SRVCS</t>
  </si>
  <si>
    <t>73100D-MC RECHRGE: OTHR EMPLOYEE BNFT</t>
  </si>
  <si>
    <t>731000-MC RECHRGE: OTHR EMPLOYEE BNFT</t>
  </si>
  <si>
    <t>73000D-MC RECHARGE: SALARY &amp; WAGES</t>
  </si>
  <si>
    <t>730000-MC RECHARGE: SALARY &amp; WAGES</t>
  </si>
  <si>
    <t>59000D-SUSPENSE ACCOUNTS: PLACEHOLDR</t>
  </si>
  <si>
    <t>590002-NON REPORTABLE AGENCY ACCOUNT</t>
  </si>
  <si>
    <t>590001-CAMPUS UNALLOCATED</t>
  </si>
  <si>
    <t>590000-SUSPENSE ACCOUNTS</t>
  </si>
  <si>
    <t>58820D-MC OTHER NON OPERATING EXPS</t>
  </si>
  <si>
    <t>588200-MC OTHER NON OPERATING EXPS</t>
  </si>
  <si>
    <t>58810D-MC HOSPITAL GRANTS PORTION</t>
  </si>
  <si>
    <t>588100-MC HOSPITAL GRANTS PORTION</t>
  </si>
  <si>
    <t>58800D-MC TERM OF HDGE FUND AGREEMNTS</t>
  </si>
  <si>
    <t>588000-MC TERM OF HDGE FUND AGREEMNTS</t>
  </si>
  <si>
    <t>58790D-MC LOSSES ON BOND RETIREMENT</t>
  </si>
  <si>
    <t>587900-MC LOSSES ON BOND RETIREMENT</t>
  </si>
  <si>
    <t>58780D-MC RETAIL OPERATIONS EXPENSE</t>
  </si>
  <si>
    <t>587800-MC RETAIL OPERATIONS EXPENSE</t>
  </si>
  <si>
    <t>58770D-MC FAMILY HOUSING EXPENSE</t>
  </si>
  <si>
    <t>587700-MC FAMILY HOUSING EXPENSE</t>
  </si>
  <si>
    <t>58760D-MC CHLD CARE SVC EXPS: NON EMP</t>
  </si>
  <si>
    <t>587600-MC CHLD CARE SVC EXPS: NON EMP</t>
  </si>
  <si>
    <t>58750D-MC MEDICAL OFFICE BLDG EXPS</t>
  </si>
  <si>
    <t>587500-MC MEDICAL OFFICE BLDG EXPS</t>
  </si>
  <si>
    <t>58740D-MC PHYSCNS OFFC&amp;OTHR RNTL EXPS</t>
  </si>
  <si>
    <t>587400-MC PHYSCNS OFFC&amp;OTHR RNTL EXPS</t>
  </si>
  <si>
    <t>58700D-MC MNTNCE OF RESTRICTED FUNDS</t>
  </si>
  <si>
    <t>587000-MC MNTNCE OF RESTRICTED FUNDS</t>
  </si>
  <si>
    <t>58352D-RESIDUAL VALUE GUARANTEE EXPENSE (NOT CAPITALIZED)</t>
  </si>
  <si>
    <t>583520-RESIDUAL VALUE GUARANTEE EXPENSE (LEASEACCELERATOR)</t>
  </si>
  <si>
    <t>58351D-RETURN/EARLY TERMINATION FEE</t>
  </si>
  <si>
    <t>583510-RETURN &amp; EARLY TERMINATION FEE (LEASEACCELERATOR)</t>
  </si>
  <si>
    <t>58300D-OTHER NON OPERATING EXPENSES</t>
  </si>
  <si>
    <t>583004-CURR EXCH TRANSLATION LOSS</t>
  </si>
  <si>
    <t>583004-CAP LEASE TERMINATION GAIN/LOSS (EZLEASE)</t>
  </si>
  <si>
    <t>583003-CURR EXCH TRANSLATION GAIN</t>
  </si>
  <si>
    <t>583002-CURR EXCH TRANSACTION LOSS</t>
  </si>
  <si>
    <t>583001-CURR EXCH TRANSACTION GAIN</t>
  </si>
  <si>
    <t>583000-OTHER NON OPERATING EXPENSES</t>
  </si>
  <si>
    <t>58100D-AMORT OF DEFERR FINANC COSTS</t>
  </si>
  <si>
    <t>581000-AMORT OF DEFERR FINANC COSTS</t>
  </si>
  <si>
    <t>58090D-AMORT OF 3RD PRTY BOND PREMIUM</t>
  </si>
  <si>
    <t>580900-AMORT OF 3RD PRTY BOND PREMIUM</t>
  </si>
  <si>
    <t>58080D-AMORT &amp; REVENUE BOND PREMIUM</t>
  </si>
  <si>
    <t>580800-AMORT &amp; REVENUE BOND PREMIUM</t>
  </si>
  <si>
    <t>58070D-INTEREST EXPS: INTERNAL LOANS</t>
  </si>
  <si>
    <t>580700-INTEREST EXPS: INTERNAL LOANS</t>
  </si>
  <si>
    <t>58060D-INTEREST EXPS:OTHER BORROWINGS</t>
  </si>
  <si>
    <t>580600-INTEREST EXPS:OTHER BORROWINGS</t>
  </si>
  <si>
    <t>58050D-INTEREST EXPS: INT RATE SWAPS</t>
  </si>
  <si>
    <t>580500-INTEREST EXPS: INT RATE SWAPS</t>
  </si>
  <si>
    <t>58040D-INTEREST EXPENSE: BANK LOANS</t>
  </si>
  <si>
    <t>580400-INTEREST EXPENSE: BANK LOANS</t>
  </si>
  <si>
    <t>58031D-INTEREST EXPENSE - GASB 87</t>
  </si>
  <si>
    <t>580310-INTEREST EXPENSE (LEASEACCELERATOR)</t>
  </si>
  <si>
    <t>58030D-INTEREST EXPS: CAPITAL LEASES</t>
  </si>
  <si>
    <t>580300-INTEREST EXPS: CAPITAL LEASES</t>
  </si>
  <si>
    <t>58020D-INTEREST EXPS: LONG TERM DEBT</t>
  </si>
  <si>
    <t>580200-INTEREST EXPS: LONG TERM DEBT</t>
  </si>
  <si>
    <t>58010D-INT EXPS:COMRCL PAPER-TAX-EXMP</t>
  </si>
  <si>
    <t>580100-INT EXPS:COMRCL PAPER-TAX-EXMP</t>
  </si>
  <si>
    <t>58001D-INTEREST EXPENSE NON-CAPITAL FINANCING: COMMERCIAL PAPER - TAXABLE</t>
  </si>
  <si>
    <t>580010-INTEREST EXPENSE NON-CAPITAL FINANCING: COMMERCIAL PAPER - TAXABLE</t>
  </si>
  <si>
    <t>58000D-INT EXPS: COMRCL PAPER TAXABLE</t>
  </si>
  <si>
    <t>580000-INT EXPS: COMRCL PAPER TAXABLE</t>
  </si>
  <si>
    <t>56170D-UCRP ARC ADJUSTMENTS: DOE LAB</t>
  </si>
  <si>
    <t>561700-UCRP ARC ADJUSTMENTS: DOE LAB</t>
  </si>
  <si>
    <t>56160D-EMPLOYER UCRP CONTRI: TERMD CON</t>
  </si>
  <si>
    <t>561600-EMPLOYER UCRP CONTRI: TERMD CON</t>
  </si>
  <si>
    <t>56150D-EMPLOYER UCRP CONTRI: LLNL</t>
  </si>
  <si>
    <t>561500-EMPLOYER UCRP CONTRI: LLNL</t>
  </si>
  <si>
    <t>56140D-EMPLOYER UCRP CONTRI: LBNL</t>
  </si>
  <si>
    <t>561400-EMPLOYER UCRP CONTRI: LBNL</t>
  </si>
  <si>
    <t>56130D-UC OPEB ARC ADJUSTMENT: LBNL</t>
  </si>
  <si>
    <t>561300-UC OPEB ARC ADJUSTMENT: LBNL</t>
  </si>
  <si>
    <t>56120D-EMPLOYER UC OPEB CONTRI: LBNL</t>
  </si>
  <si>
    <t>561200-EMPLOYER UC OPEB CONTRI: LBNL</t>
  </si>
  <si>
    <t>56110D-OPEB IMPLICIT SUBSIDY: LBNL</t>
  </si>
  <si>
    <t>561100-OPEB IMPLICIT SUBSIDY: LBNL</t>
  </si>
  <si>
    <t>56100D-DOE LAB EXPENSE: OTHER-LBNL</t>
  </si>
  <si>
    <t>561000-DOE LAB EXPENSE: OTHER-LBNL</t>
  </si>
  <si>
    <t>56000D-CAMPUS FOUNDATION GRANTS</t>
  </si>
  <si>
    <t>560000-CAMPUS FOUNDATION GRANTS</t>
  </si>
  <si>
    <t>55040D-OTHER</t>
  </si>
  <si>
    <t>550402-UTILITIES: PROPANE &amp; BUTANE</t>
  </si>
  <si>
    <t>550401-UTILITIES: OIL</t>
  </si>
  <si>
    <t>550400-UTILITIES: OTHER</t>
  </si>
  <si>
    <t>55030D-WATER &amp; SEWER</t>
  </si>
  <si>
    <t>550300-UTILITIES: WATER &amp; SEWER</t>
  </si>
  <si>
    <t>55020D-ELECTRICITY</t>
  </si>
  <si>
    <t>550200-UTILITIES: ELECTRICITY</t>
  </si>
  <si>
    <t>55010D-NATURAL GAS</t>
  </si>
  <si>
    <t>550100-UTILITIES: NATURAL GAS</t>
  </si>
  <si>
    <t>55000D-UTILITIES MAINTENANCE&amp;REPAIR</t>
  </si>
  <si>
    <t>550000-UTILITIES MAINTENANCE&amp;REPAIR</t>
  </si>
  <si>
    <t>54702D-AMORTIZATION EXPENSE: INTANGIBLES-FINANCE LEASE (ROU)-EQUIPMENT</t>
  </si>
  <si>
    <t>547020-AMORT EXPENSE (EQUIP LA)</t>
  </si>
  <si>
    <t>54701D-AMORTIZATION EXPENSE: INTANGIBLES-FINANCE LEASE (ROU)-BUILDINGS AND IMPROVEMENTS</t>
  </si>
  <si>
    <t>547010-AMORT EXPENSE (BLDG &amp; IMPRV LA)</t>
  </si>
  <si>
    <t>54700D-AMORTIZATION EXPENSE: INTANGIBLES-FINANCE LEASE (ROU)-LAND</t>
  </si>
  <si>
    <t>547000-AMORT EXPENSE (LAND LA)</t>
  </si>
  <si>
    <t>54600D-DEPRE EXPS: LIBRARIES&amp;CLLCTN</t>
  </si>
  <si>
    <t>546001-DEPRE EXPS: RARE BOOKS&amp;CLLCTN</t>
  </si>
  <si>
    <t>546000-DEPRE EXPS: LIBRARIES&amp;CLLCTN</t>
  </si>
  <si>
    <t>54500D-AMORT EXPS: INTANGIBLES</t>
  </si>
  <si>
    <t>545000-AMORT EXPS: INTANGIBLES</t>
  </si>
  <si>
    <t>54410D-AMORT EXPS: SOFTWARE LESS $5M</t>
  </si>
  <si>
    <t>544100-AMORT EXPS: SOFTWARE LESS $5M</t>
  </si>
  <si>
    <t>54400D-AMORT EXPS: SOFTWARE OVER $5M</t>
  </si>
  <si>
    <t>544000-AMORT EXPS: SOFTWARE OVER $5M</t>
  </si>
  <si>
    <t>54300D-DEPRE EXPS: EQUIPMENT</t>
  </si>
  <si>
    <t>543001-DEPRE EXPS: EQUIP</t>
  </si>
  <si>
    <t>543000-DEPRE EXPS: EQUIP 3RD PARTY</t>
  </si>
  <si>
    <t>54290D-DEPRE EXPS: GEN IMPROVE</t>
  </si>
  <si>
    <t>542900-DEPRE EXPS: GEN IMPROVE</t>
  </si>
  <si>
    <t>54240D-DEPRE EXPS: BLDG&amp;IMP OTHR</t>
  </si>
  <si>
    <t>542400-DEPRE EXPS: BLDG&amp;IMP OTHER</t>
  </si>
  <si>
    <t>54230D-DEPRE EXPS:BLDG&amp;IMP LSHLD IMPR</t>
  </si>
  <si>
    <t>542300-DEPRE EXPS:BLDG&amp;IMP LSHLD IMPR</t>
  </si>
  <si>
    <t>54220D-DEPRE EXPS:BLDG&amp;IMP PRKNG STRC</t>
  </si>
  <si>
    <t>542200-DEPRE EXPS:BLDG&amp;IMP PRKNG STRC</t>
  </si>
  <si>
    <t>54210D-DEPRE EXPS: BLDG&amp;IMP STDNT HNG</t>
  </si>
  <si>
    <t>542100-DEPRE EXPS: BLDG&amp;IMP STDNT HNG</t>
  </si>
  <si>
    <t>54200D-DEPRE EXPS: BLDG &amp; IMPRV SCA</t>
  </si>
  <si>
    <t>542000-DEPRE EXPS: BLDG &amp; IMP 3RD</t>
  </si>
  <si>
    <t>54100D-DEPRE EXPS: INFRASTRUCTURE</t>
  </si>
  <si>
    <t>541000-DEPRE EXPS: INFRASTRUCTURE</t>
  </si>
  <si>
    <t>54010D-DEPRE EXPS:OTHER LAND IMPRVMNT</t>
  </si>
  <si>
    <t>540100-DEPRE EXPS:OTHER LAND IMPRVMNT</t>
  </si>
  <si>
    <t>54000D-DEPRE EXPS: PARKING LOT IMPRV</t>
  </si>
  <si>
    <t>540000-DEPRE EXPS: PARKING LOT IMPRV</t>
  </si>
  <si>
    <t>53950D-OTHER</t>
  </si>
  <si>
    <t>539507-FOUNDATION EXPENSE</t>
  </si>
  <si>
    <t>539506-OTHER: FINE &amp; PENALTY</t>
  </si>
  <si>
    <t>539505-OTHER: REMOVAL COST</t>
  </si>
  <si>
    <t>539504-OTHER: INVOICE DISCOUNT</t>
  </si>
  <si>
    <t>539503-OTHER: EXPENSE PO ADJUSTMENT</t>
  </si>
  <si>
    <t>539502-OTHER: INVOICE PRICE VARIANCE</t>
  </si>
  <si>
    <t>539501-OTHER: PO CHARGE</t>
  </si>
  <si>
    <t>539500-OTHER EXPENSE</t>
  </si>
  <si>
    <t>53940D-GRANT PYMNT UNDR BCRP&amp;SIM PRGM</t>
  </si>
  <si>
    <t>539400-GRANT PYMNT UNDR BCRP&amp;SIM PRGM</t>
  </si>
  <si>
    <t>53930D-BAD DEBT EXPENSE</t>
  </si>
  <si>
    <t>539301-FOUNDATION-BAD DEBT EXPENSE</t>
  </si>
  <si>
    <t>539300-BAD DEBT EXPENSE</t>
  </si>
  <si>
    <t>53920D-ROYALTIES</t>
  </si>
  <si>
    <t>539200-ROYALTIES</t>
  </si>
  <si>
    <t>53910D-FREIGHT</t>
  </si>
  <si>
    <t>539106-TRANSPORT SERVICE</t>
  </si>
  <si>
    <t>539105-STORAGE SERVICE</t>
  </si>
  <si>
    <t>539104-VEHICLE RENTAL NON: TRAVEL</t>
  </si>
  <si>
    <t>539103-MOVING SERVICE</t>
  </si>
  <si>
    <t>539102-FREIGHT &amp; SHIPPING: OUTGOING</t>
  </si>
  <si>
    <t>539101-FREIGHT &amp; SHIPPING: INCOMING</t>
  </si>
  <si>
    <t>539100-DELIVERY SERVICE</t>
  </si>
  <si>
    <t>53900D-PRINTING&amp;REPRODUCTION SERVICES</t>
  </si>
  <si>
    <t>539005-PRINT &amp; REPRODUCT SVC-OTHER</t>
  </si>
  <si>
    <t>539004-PRINT SVC: OFFICE SUPPLY PRINT</t>
  </si>
  <si>
    <t>539003-REPRODUCT SVC: MEDIA PRODUCTION</t>
  </si>
  <si>
    <t>539002-PRINT SVC: COPYING</t>
  </si>
  <si>
    <t>539001-PRINT SVC: ART&amp;PHOTO</t>
  </si>
  <si>
    <t>539000-PRINT SVC: PUBLICATION</t>
  </si>
  <si>
    <t>53810D-F&amp;A : OFFSET RECOVERY</t>
  </si>
  <si>
    <t>538100-F&amp;A : OFFSET RECOVERY</t>
  </si>
  <si>
    <t>53800D-F&amp;A : EXPENSE</t>
  </si>
  <si>
    <t>538000-OVERHEAD</t>
  </si>
  <si>
    <t>53770D-IMPAIRMENT OF SPECIAL COLLECT</t>
  </si>
  <si>
    <t>537700-IMPAIRMENT OF SPECIAL COLLECT</t>
  </si>
  <si>
    <t>53765D-IMPRMNT OF LIBRARIES&amp;COLLECT</t>
  </si>
  <si>
    <t>537650-IMPRMNT OF LIBRARIES&amp;COLLECT</t>
  </si>
  <si>
    <t>53763D-LEASED ASSET IMPAIRMENT EXPENSE-INTANGIBLES-FINANCE LEASE (ROU)-EQUIPMENT</t>
  </si>
  <si>
    <t>537630-LEASED ASSET IMPAIRMENT EXPENSE (EQUIP LA)</t>
  </si>
  <si>
    <t>53762D-LEASED ASSET IMPAIRMENT EXPENSE-INTANGIBLES-FINANCE LEASE (ROU)-BUILDINGS AND IMPROVEMENTS</t>
  </si>
  <si>
    <t>537620-LEASED ASSET IMPAIRMENT EXPENSE (BLDG &amp; IMPRV LA)</t>
  </si>
  <si>
    <t>53761D-LEASED ASSET IMPAIRMENT EXPENSE-INTANGIBLES-FINANCE LEASE (ROU)-LAND</t>
  </si>
  <si>
    <t>537610-LEASED ASSET IMPAIRMENT EXPENSE (LAND LA)</t>
  </si>
  <si>
    <t>53760D-IMPAIRMENT OF INTANGIBLES</t>
  </si>
  <si>
    <t>537600-IMPAIRMENT OF INTANGIBLES</t>
  </si>
  <si>
    <t>53755D-IMPAIRMENT OF SOFTWARE LESS THAN OR EQUAL TO $5M</t>
  </si>
  <si>
    <t>537550-IMPAIRMENT OF SOFTWARE LESS THAN OR EQUAL TO $5M</t>
  </si>
  <si>
    <t>53750D-IMPAIRMENT OF SOFTWARE GREATER THAN $5M</t>
  </si>
  <si>
    <t>537500-IMPAIRMENT OF SOFTWARE GREATER THAN $5M</t>
  </si>
  <si>
    <t>53745D-IMPAIRMENT OF EQUIPMENT</t>
  </si>
  <si>
    <t>537451-IMPAIRMENT OF EQUIPMENT</t>
  </si>
  <si>
    <t>537450-IMPAIRMENT OF EQUIPMENT 3RD</t>
  </si>
  <si>
    <t>53744D-IMPAIRMENT OF GEN IMPROVE</t>
  </si>
  <si>
    <t>537440-IMPAIRMENT OF GEN IMPROVE</t>
  </si>
  <si>
    <t>53740D-IMPAIRMENT OF BLDG&amp;IMP: OTHER</t>
  </si>
  <si>
    <t>537400-IMPAIRMENT OF BLDG&amp;IMP: OTHER</t>
  </si>
  <si>
    <t>53735D-IMPRMNT OF BLDG&amp;IMP:LSHLD IMPR</t>
  </si>
  <si>
    <t>537350-IMPRMNT OF BLDG&amp;IMP:LSHLD IMPR</t>
  </si>
  <si>
    <t>53730D-IMPRMNT OF BLDG&amp;IMP:PRK STRCT</t>
  </si>
  <si>
    <t>537300-IMPRMNT OF BLDG&amp;IMP:PRK STRCT</t>
  </si>
  <si>
    <t>53725D-IMPRMNT OF BLDG&amp;IMP:STDNT HSNG</t>
  </si>
  <si>
    <t>537250-IMPRMNT OF BLDG&amp;IMP:STDNT HSNG</t>
  </si>
  <si>
    <t>53720D-IMPRMNT OF BLDG&amp;IMP:SRVC CNCSN</t>
  </si>
  <si>
    <t>537200-IMPRMNT OF BLDG&amp;IMP:3RD PARTY</t>
  </si>
  <si>
    <t>53715D-IMPAIRMENT OF INFRASTRUCTURE</t>
  </si>
  <si>
    <t>537150-IMPAIRMENT OF INFRASTRUCTURE</t>
  </si>
  <si>
    <t>53710D-IMPRMNT OF OTHER LAND IMPRVMNT</t>
  </si>
  <si>
    <t>537100-IMPRMNT OF OTHER LAND IMPRVMNT</t>
  </si>
  <si>
    <t>53705D-IMPRMNT OF PRKING LOT IMPRVMNT</t>
  </si>
  <si>
    <t>537050-IMPRMNT OF PRKING LOT IMPRVMNT</t>
  </si>
  <si>
    <t>53700D-IMPAIRMENT OF LAND</t>
  </si>
  <si>
    <t>537001-IMPAIRMENT OF REAL ESTATE: 3RD</t>
  </si>
  <si>
    <t>537000-IMPAIRMENT OF REAL ESTATE</t>
  </si>
  <si>
    <t>53670D-CONFERENCE &amp; TRAINING</t>
  </si>
  <si>
    <t>536703-PARTICIPANT COST: NOT SUBJ IDC</t>
  </si>
  <si>
    <t>536702-TRAINING</t>
  </si>
  <si>
    <t>536701-CONFERENCE</t>
  </si>
  <si>
    <t>536700-CONFERENCE &amp; TRAINING</t>
  </si>
  <si>
    <t>53660D-HONORARIUM PAYMENTS</t>
  </si>
  <si>
    <t>536601-STIPEND: NON UNIVERSITY</t>
  </si>
  <si>
    <t>536600-HONORARIA: NON UNIV</t>
  </si>
  <si>
    <t>53650D-BUSINESS MEETING EXPENSE</t>
  </si>
  <si>
    <t>536509-MEETING: UNIV HOUSE OTHR HOST</t>
  </si>
  <si>
    <t>536508-MEETING: UNIV HOUSE CHNCLR HOST</t>
  </si>
  <si>
    <t>536507-MEETING: ASSOC CHANCELLOR</t>
  </si>
  <si>
    <t>536506-MEETING: NON FOOD &amp; BEVERAGE</t>
  </si>
  <si>
    <t>536505-MEETING: FOOD &amp; BEVERAGE</t>
  </si>
  <si>
    <t>536504-MEETING COORDINATION</t>
  </si>
  <si>
    <t>536503-BEVERAGE: NON ALCOHOLIC</t>
  </si>
  <si>
    <t>536502-BEVERAGE: NON ALCOHOL NON TAX</t>
  </si>
  <si>
    <t>536501-MEETING: BUSINESS EVENT</t>
  </si>
  <si>
    <t>536500-MEAL-BUSINESS EVENT</t>
  </si>
  <si>
    <t>53640D-SOCIAL &amp; ENTERTAINMENT EXPS</t>
  </si>
  <si>
    <t>536409-ENT: UNIV HOUSE OTHER HOST</t>
  </si>
  <si>
    <t>536408-ENT: UNIV HOUSE CHANCELLR HOST</t>
  </si>
  <si>
    <t>536407-ENTERTAIN: ASSOC OF CHANCELLOR</t>
  </si>
  <si>
    <t>536406-NON RESIDENCE: CHANCELLOR HOST</t>
  </si>
  <si>
    <t>536405-ENTERTAINMENT: NON FOOD &amp; BEV</t>
  </si>
  <si>
    <t>536404-ENTERTAINMENT: FOOD &amp; BEV</t>
  </si>
  <si>
    <t>536403-EVENT COORDINATION</t>
  </si>
  <si>
    <t>536402-CATERING: PARTIES&amp;SOCIAL EVENT</t>
  </si>
  <si>
    <t>536401-BEVERAGES: ALOCHOLIC</t>
  </si>
  <si>
    <t>536400-SPECIAL ENTERTAINMENT: MEALS</t>
  </si>
  <si>
    <t>53630D-NON EMPLOYEE GIFTS</t>
  </si>
  <si>
    <t>536301-CASH DONATION CONTRIB SPNSRSHP</t>
  </si>
  <si>
    <t>536300-NON EMPLOYEE GIFTS</t>
  </si>
  <si>
    <t>53620D-EMPLYE NON CASH AWARDS&amp;OTRGIFT</t>
  </si>
  <si>
    <t>536200-EMPLOYEE GIFT &amp; AWD: NON CASH</t>
  </si>
  <si>
    <t>53600D-TRAVEL &amp; TRANSIT</t>
  </si>
  <si>
    <t>536013-AIRFARE AGENCY FEE</t>
  </si>
  <si>
    <t>536012-CASH ADVANCES</t>
  </si>
  <si>
    <t>536011-TRAVEL: CAR ALLOW MILEAGE</t>
  </si>
  <si>
    <t>536010-TRAVEL: VEHICLE RENTAL</t>
  </si>
  <si>
    <t>536009-TRAVEL: PARKING</t>
  </si>
  <si>
    <t>536008-TRAVEL: ASSOC OF CHANCELLOR</t>
  </si>
  <si>
    <t>536007-TRANSIT: TRANSPORT SVC LOCAL</t>
  </si>
  <si>
    <t>536006-INTERCOLLEGE ATH: RECRUIT TRAV</t>
  </si>
  <si>
    <t>536005-INTERCOLLEGE ATH: PROF TRAVEL</t>
  </si>
  <si>
    <t>536004-INTERCOLLEGE ATH: TEAM TRAVEL</t>
  </si>
  <si>
    <t>536003-TRAVEL: BUS CHARTER SVC</t>
  </si>
  <si>
    <t>536002-TRAVEL: FOREIGN</t>
  </si>
  <si>
    <t>536001-TRAVEL: OUT OF STATE</t>
  </si>
  <si>
    <t>536000-TRAVEL: IN STATE</t>
  </si>
  <si>
    <t>53510D-PURCHASED MEDICAL SERVICES</t>
  </si>
  <si>
    <t>535100-PURCHASED MEDICAL SERVICES</t>
  </si>
  <si>
    <t>53500D-MED PRFESSNL FEES: PHYSICIANS</t>
  </si>
  <si>
    <t>535003-MED PRFESSNL FEES: OTHER</t>
  </si>
  <si>
    <t>535002-MED PRFESSNL FEES:PSYCHOLOGIST</t>
  </si>
  <si>
    <t>535001-MED PRFESSNL FEES:PSYCHIATRIST</t>
  </si>
  <si>
    <t>535000-MED PRFESSNL FEES: PHYSICIANS</t>
  </si>
  <si>
    <t>53430D-IT ACCESSORIES &amp; PERIPHERALS</t>
  </si>
  <si>
    <t>534303-AUDIO &amp; VISUAL</t>
  </si>
  <si>
    <t>534302-MAINTENANCE&amp;SVC AGREEMENT: AV</t>
  </si>
  <si>
    <t>534301-FILM &amp; VIDEO RECORDINGS</t>
  </si>
  <si>
    <t>534300-AV &amp; MEDIA SERVICES</t>
  </si>
  <si>
    <t>53420D-TELECOMMUNICATIONS</t>
  </si>
  <si>
    <t>534203-TELEPHONE: OTHER</t>
  </si>
  <si>
    <t>534202-TELEPHONE TOLLS</t>
  </si>
  <si>
    <t>534201-TELEPHONE INSTALLATION</t>
  </si>
  <si>
    <t>534200-TELEPHONE EQUIPMENT</t>
  </si>
  <si>
    <t>53410D-COMPUTER &amp; NETWRK INFRSTRCTR</t>
  </si>
  <si>
    <t>534105-TECHNOLOGY INFRASTRUCTURE FEE</t>
  </si>
  <si>
    <t>534104-TECHNOLOGY RECYCLING FEE</t>
  </si>
  <si>
    <t>534103-COMPUTING SUPPLY &amp; HARDWARE</t>
  </si>
  <si>
    <t>534102-COMPUTING SERVICES</t>
  </si>
  <si>
    <t>534101-COMPUTING NETWORK SERVICES</t>
  </si>
  <si>
    <t>534100-CABLE &amp; CABLE INSTALLATION</t>
  </si>
  <si>
    <t>53400D-SOFTWARE MAINTENANCE &amp; LICENSE</t>
  </si>
  <si>
    <t>534003-REMOTE ACCESS SERVICES</t>
  </si>
  <si>
    <t>534002-DATA BASES &amp; SERVICES</t>
  </si>
  <si>
    <t>534001-COMPUTER SOFTWARE EXPENSE</t>
  </si>
  <si>
    <t>534000-COMPUTER SOFTWARE LICENSE</t>
  </si>
  <si>
    <t>53310D-EXPS IN EXCESS OF $25K SUB CON</t>
  </si>
  <si>
    <t>533100-EXPS IN EXCESS OF $25K SUB CON</t>
  </si>
  <si>
    <t>53300D-FIRST $25K OF SUB CONTRACT</t>
  </si>
  <si>
    <t>533000-FIRST $25K OF SUB CONTRACT</t>
  </si>
  <si>
    <t>53260D-GRNHSE GAS CAP&amp;TRADE COST</t>
  </si>
  <si>
    <t>532600-GRNHSE GAS CAP&amp;TRADE COST</t>
  </si>
  <si>
    <t>53250D-PLTN REMED COST RCVRY: CURR YR</t>
  </si>
  <si>
    <t>532500-PLTN REMED COST RCVRY: CURR YR</t>
  </si>
  <si>
    <t>53240D-POLLUTION REMEDIATION COST</t>
  </si>
  <si>
    <t>532400-POLLUTION REMEDIATION COST</t>
  </si>
  <si>
    <t>53230D-REPAIRS &amp; MAINTENANCE</t>
  </si>
  <si>
    <t>532306-REPAIRS: HARDWARE &amp; AV</t>
  </si>
  <si>
    <t>532305-MAINT&amp;SVC AGREEMENT: HARDWARE</t>
  </si>
  <si>
    <t>532304-MAINT&amp;SVC AGREEMENT: SOFTWARE</t>
  </si>
  <si>
    <t>532303-MAINTENANCE &amp; SVC AGREEMENT</t>
  </si>
  <si>
    <t>532302-ALTERATION &amp; RENOVATION EXPS</t>
  </si>
  <si>
    <t>532301-MAINTENANCE EXPENSE</t>
  </si>
  <si>
    <t>532300-REPAIRS EXPENSE</t>
  </si>
  <si>
    <t>53223D-LEASE RENTAL EXPENSE -FIXED CLEARING-EQUIPMENT</t>
  </si>
  <si>
    <t>532230-LEASE RENTAL EXPENSE FIXED CLEARING (EQUIP LA)</t>
  </si>
  <si>
    <t>53222D-LEASE RENTAL EXPENSE (FIXED AND VARIABLE IF INCLUDED IN PV CALC)-EQUIPMENT</t>
  </si>
  <si>
    <t>532220-LEASE RENTAL EXPENSE FIXED &amp; VAR PV INCL (EQUIP LA)</t>
  </si>
  <si>
    <t>53221D-LEASE RENTAL EXPENSE - VARIABLE (NOT INCLUDED IN PV)-EQUIPMENT</t>
  </si>
  <si>
    <t>532210-LEASE RENTAL EXPENSE VAR NON-PV (EQUIP LA)</t>
  </si>
  <si>
    <t>53220D-LEASES &amp; RENTALS: EQUIPMENT</t>
  </si>
  <si>
    <t>532201-OPERATING EXPENSE (EQUIP LA)</t>
  </si>
  <si>
    <t>532200-LEASES &amp; RENTALS: EQUIPMENT</t>
  </si>
  <si>
    <t>53213D-LEASE RENTAL EXPENSE - FIXED CLEARING-LAND, BUILDINGS AND IMPROVEMENTS</t>
  </si>
  <si>
    <t>532131-LEASE RENTAL EXPENSE FIXED CLEARING (BLDG &amp; IMPRV LA)</t>
  </si>
  <si>
    <t>532130-LEASE RENTAL EXPENSE FIXED CLEARING (LAND LA)</t>
  </si>
  <si>
    <t>53212D-LEASE RENTAL EXPENSE (FIXED AND VARIABLE IF INCLUDED IN PV CALC)-LAND, BUILDINGS AND IMPROVEMENTS</t>
  </si>
  <si>
    <t>532121-LEASE RENTAL EXPENSE FIXED &amp; VAR PV INCL (LAND LA)</t>
  </si>
  <si>
    <t>532120-LEASE RENTAL EXPENSE FIXED &amp; VAR PV INCL (BLDG &amp; IMPRV LA)</t>
  </si>
  <si>
    <t>53211D-LEASE RENTAL EXPENSE - VARIABLE (NOT INCLUDED IN PV)-LAND, BUILDINGS AND IMPROVEMENTS</t>
  </si>
  <si>
    <t>532111-LEASE RENTAL EXPENSE VAR NON-PV (LAND LA)</t>
  </si>
  <si>
    <t>532110-LEASE RENTAL EXPENSE VAR NON-PV (BLDG &amp; IMPRV LA)</t>
  </si>
  <si>
    <t>53210D-LEASES &amp; RENTALS: BUILDING</t>
  </si>
  <si>
    <t>532103-OPERATING EXPENSE (BLDG &amp; IMPRV LA)</t>
  </si>
  <si>
    <t>532102-OPERATING EXPENSE (LAND LA)</t>
  </si>
  <si>
    <t>532101-FACILITY RENTAL SHORT TERM</t>
  </si>
  <si>
    <t>532100-LEASES &amp; RENTALS: BUILDING</t>
  </si>
  <si>
    <t>53200D-FACILITIES CONSTRUCTION</t>
  </si>
  <si>
    <t>532000-FACILITIES CONSTRUCTION</t>
  </si>
  <si>
    <t>53130D-USHIP: SELF INSURANCE</t>
  </si>
  <si>
    <t>531300-USHIP: SELF INSURANCE</t>
  </si>
  <si>
    <t>53120D-GSHIP: SELF INSURANCE</t>
  </si>
  <si>
    <t>531200-GSHIP: SELF INSURANCE</t>
  </si>
  <si>
    <t>53110D-LICENSES &amp; TAXES NONINCOME</t>
  </si>
  <si>
    <t>531102-UC VEH:DMV FEE CERTFCT&amp;LICENSE</t>
  </si>
  <si>
    <t>531101-PROPERTY TAX</t>
  </si>
  <si>
    <t>531100-LICENSES CERTIFICATES&amp;PERMITS</t>
  </si>
  <si>
    <t>53100D-INSURANCE: OTHER</t>
  </si>
  <si>
    <t>531004-MLA GAEL</t>
  </si>
  <si>
    <t>531003-UCPATH GNRL AUTO LIAB SUSPENSE</t>
  </si>
  <si>
    <t>531002-INSURANCE: EMPLOYMENT PRACTICE</t>
  </si>
  <si>
    <t>531001-INSURANCE: OTHER</t>
  </si>
  <si>
    <t>531000-INSURANCE: GENERAL &amp; AUTO</t>
  </si>
  <si>
    <t>53090D-INSURANCE: HSPTL&amp;PRF MALPRCT</t>
  </si>
  <si>
    <t>530900-INSURANCE: HSPTL&amp;PRF MALPRCT</t>
  </si>
  <si>
    <t>53080D-RECRUITING SERVICES</t>
  </si>
  <si>
    <t>530800-RECRUITING SERVICES</t>
  </si>
  <si>
    <t>53070D-LEGAL SERVICES</t>
  </si>
  <si>
    <t>530702-VISA APPLICATION FEE</t>
  </si>
  <si>
    <t>530701-COSTS OF LEGAL PROCEEDINGS</t>
  </si>
  <si>
    <t>530700-LEGAL SERVICES</t>
  </si>
  <si>
    <t>53066D-OTHER INVESTMENT EXPENSES (UCRS/OPEB USE ONLY)</t>
  </si>
  <si>
    <t>530660-OTHER INVESTMENT EXPENSES (UCRS/OPEB USE ONLY)</t>
  </si>
  <si>
    <t>53065D-SECURITY LENDING INVESTMENT EXPENSES (UCRS/OPEB USE ONLY)</t>
  </si>
  <si>
    <t>530650-SECURITY LENDING INVESTMENT EXPENSES (UCRS/OPEB USE ONLY)</t>
  </si>
  <si>
    <t>53060D-BANKING &amp; INVESTMENT MGR FEE</t>
  </si>
  <si>
    <t>530600-BANK ADMINISTRATIVE CHARGES</t>
  </si>
  <si>
    <t>53050D-ADVERTISING: FEDERAL CHARGE</t>
  </si>
  <si>
    <t>530501-AD FED UNCHARGE:MARKETNG&amp;PROMO</t>
  </si>
  <si>
    <t>530500-AD FED UNCHARGE: RECRUIT&amp;PROCU</t>
  </si>
  <si>
    <t>53040D-ADVERTISING: FEDERAL UNCHARGE</t>
  </si>
  <si>
    <t>530402-PROMOTIONAL MATERIALS&amp;SERVICES</t>
  </si>
  <si>
    <t>530401-AD FED CHARGE: MARKETING&amp;PROMO</t>
  </si>
  <si>
    <t>530400-AD FED CHARGE: RECRUIT&amp;PROCURE</t>
  </si>
  <si>
    <t>53030D-AUDIT SERVICES</t>
  </si>
  <si>
    <t>530300-AUDIT SERVICES</t>
  </si>
  <si>
    <t>53020D-PROPERTY MANAGEMENT SERVICES</t>
  </si>
  <si>
    <t>530200-PROPERTY MANAGEMENT SERVICES</t>
  </si>
  <si>
    <t>53010D-CONSULTANT&amp;TEMP CONTRACT STAFF</t>
  </si>
  <si>
    <t>530123-OTHER CONTRACTED SERVICES</t>
  </si>
  <si>
    <t>530122-ENVIRONMENTAL SERVICES</t>
  </si>
  <si>
    <t>530121-PARKING SERVICES NON UNIV</t>
  </si>
  <si>
    <t>530120-ATHLETIC OFFICIALS SERVICES</t>
  </si>
  <si>
    <t>530119-ANIMAL LABORATORY SERVICES</t>
  </si>
  <si>
    <t>530118-TEMPORARY PERSONNEL SERVICES</t>
  </si>
  <si>
    <t>530117-WORD PROCESSING SERVICES</t>
  </si>
  <si>
    <t>530116-SURVEY&amp;RESEARCH SERVICES</t>
  </si>
  <si>
    <t>530115-STORAGE SERVICES</t>
  </si>
  <si>
    <t>530114-SECURITY&amp;SAFETY NON UNIV</t>
  </si>
  <si>
    <t>530113-REFUSE DISPOSAL SERVICES</t>
  </si>
  <si>
    <t>530112-RECYCLING SERVICES</t>
  </si>
  <si>
    <t>530111-PEST CONTROL SERVICES</t>
  </si>
  <si>
    <t>530110-FACILITIES SERVICES: NON UNIV</t>
  </si>
  <si>
    <t>530109-LIBRARY SERVICES</t>
  </si>
  <si>
    <t>530108-LAUNDRY SERVICES</t>
  </si>
  <si>
    <t>530107-LABORATORY TESTING SERVICES</t>
  </si>
  <si>
    <t>530106-HAZARDOUS WASTE DISPOSAL SVC</t>
  </si>
  <si>
    <t>530105-CUSTODIAL SERVICES</t>
  </si>
  <si>
    <t>530104-CONSULTANT&amp;PROF SVCS: NON UNIV</t>
  </si>
  <si>
    <t>530103-ARCH &amp; ENGR SERVICES</t>
  </si>
  <si>
    <t>530102-HUMAN SUBJECTS: NON CASH</t>
  </si>
  <si>
    <t>530101-HUMAN SUBJECTS: CASH</t>
  </si>
  <si>
    <t>530100-GUEST LECTURERS FEES</t>
  </si>
  <si>
    <t>53000D-COLLECTION AGENCY FEES</t>
  </si>
  <si>
    <t>530000-COLLECTION AGENCY FEES</t>
  </si>
  <si>
    <t>52650D-CAPITAL EXPS: CIP</t>
  </si>
  <si>
    <t>526500-CAPITAL EXPS: CIP</t>
  </si>
  <si>
    <t>52640D-CAP EXPS: SPECIAL COLLECTIONS</t>
  </si>
  <si>
    <t>526400-CAP EXPS: SPECIAL COLLECTIONS</t>
  </si>
  <si>
    <t>52630D-CAP EXPS: LIBRARIES &amp; COLLECT</t>
  </si>
  <si>
    <t>526301-CAPITAL EXPS:RARE BOOKS&amp;CLLCTN</t>
  </si>
  <si>
    <t>526300-CAPITAL EXPS:LIBRARIES&amp;CLLCTN</t>
  </si>
  <si>
    <t>52620D-CAPITAL EXPENSE : INTANGIBLES</t>
  </si>
  <si>
    <t>526200-CAPITAL EXPENSE : INTANGIBLES</t>
  </si>
  <si>
    <t>52610D-CAPITAL EXPS:SOFTWARE LESS $5M</t>
  </si>
  <si>
    <t>526100-CAPITAL EXPS:SOFTWARE LESS $5M</t>
  </si>
  <si>
    <t>52600D-CAPITAL EXPS:SOFTWARE OVER $5M</t>
  </si>
  <si>
    <t>526000-CAPITAL EXPS:SOFTWARE OVER $5M</t>
  </si>
  <si>
    <t>52590D-CAPITAL EXPS: EQUIPMENT</t>
  </si>
  <si>
    <t>525901-CAPITAL EXPS: EQUIPMENT</t>
  </si>
  <si>
    <t>525900-CAPITAL EXPS: EQUIPMENT 3RD</t>
  </si>
  <si>
    <t>52585D-CAPITAL EXPENSE - GENERAL IMPROVEMENTS</t>
  </si>
  <si>
    <t>525850-CAPITAL EXPENSE - GENERAL IMPROVEMENTS</t>
  </si>
  <si>
    <t>52580D-CAPITAL EXPS BLDG&amp;IMP: OTR</t>
  </si>
  <si>
    <t>525800-CAPITAL EXPS BLDG&amp;IMP: OTR</t>
  </si>
  <si>
    <t>52570D-CAP EXPS BLDG&amp;IMP:LSEHLD IMPRV</t>
  </si>
  <si>
    <t>525700-CAP EXPS BLDG&amp;IMP:LSEHLD IMPRV</t>
  </si>
  <si>
    <t>52560D-CAP EXPS BLDG&amp;IMP: PRK STRUCTR</t>
  </si>
  <si>
    <t>525600-CAP EXPS BLDG&amp;IMP: PRK STRUCTR</t>
  </si>
  <si>
    <t>525500-CAP EXPS BLDG&amp;IMP: STDNT HSNG</t>
  </si>
  <si>
    <t>52540D-CAPITAL EXPS:BLDG&amp;IMP SVC ARNG</t>
  </si>
  <si>
    <t>525400-CAPITAL EXPENSE: 3RD PART BLDG</t>
  </si>
  <si>
    <t>52530D-CAPITAL EXPS: INFRASTRUCTURE</t>
  </si>
  <si>
    <t>525300-CAPITAL EXPS: INFRASTRUCTURE</t>
  </si>
  <si>
    <t>52520D-CAPITAL EXPS:OTHR LAND IMPRVMT</t>
  </si>
  <si>
    <t>525200-CAPITAL EXPS:OTHR LAND IMPRVMT</t>
  </si>
  <si>
    <t>52510D-CAPITAL EXPS:PRKNG LOT IMPRVMT</t>
  </si>
  <si>
    <t>525100-CAPITAL EXPS:PRKNG LOT IMPRVMT</t>
  </si>
  <si>
    <t>52500D-CAPITAL EXPENSE: LAND</t>
  </si>
  <si>
    <t>525001-CAPITAL EXPS: REAL ESTATE 3RD</t>
  </si>
  <si>
    <t>525000-CAPITAL EXPS: REAL ESTATE</t>
  </si>
  <si>
    <t>52400D-ELIM OF CAPITLZED SPPLY&amp;MTRIAL</t>
  </si>
  <si>
    <t>524000-ELIM OF CAPITLZED SPPLY&amp;MTRIAL</t>
  </si>
  <si>
    <t>52320D-OTHER NON MEDICAL SUPPLIES</t>
  </si>
  <si>
    <t>523200-OTHER NON MEDICAL SUPPLIES</t>
  </si>
  <si>
    <t>52310D-OTHER MINOR EQUIPMENT</t>
  </si>
  <si>
    <t>523106-ATHLETIC EQUIPMENT</t>
  </si>
  <si>
    <t>523105-OTHER MINOR EQUIPMENT</t>
  </si>
  <si>
    <t>523104-EXPLOSIVES &amp; FIREARMS</t>
  </si>
  <si>
    <t>523103-FABRICATION COMPONENT&amp;SUPPLY</t>
  </si>
  <si>
    <t>523102-CLLTIN MUSEUMS NON INVENTORIAL</t>
  </si>
  <si>
    <t>523101-THEFT SENS EQUIPMENT</t>
  </si>
  <si>
    <t>523100-MUSICAL INSTRMT NON-INVENTORAL</t>
  </si>
  <si>
    <t>52300D-LINEN &amp; BEDDING</t>
  </si>
  <si>
    <t>523000-LINEN &amp; BEDDING</t>
  </si>
  <si>
    <t>52290D-CLEANING SUPPLIES</t>
  </si>
  <si>
    <t>522900-CLEANING SUPPLIES</t>
  </si>
  <si>
    <t>52280D-EMPLOYEE WEARING APPAREL</t>
  </si>
  <si>
    <t>522801-EMPLOYEE UNIV APPAREL</t>
  </si>
  <si>
    <t>522800-EMPLOYEE LABOR FORCE UNIFORM</t>
  </si>
  <si>
    <t>52270D-SUBSCRIBE&amp;MEMBER: FED UNCHARGE</t>
  </si>
  <si>
    <t>522701-FED UNCHARGE:MMBR SOCIAL&amp;CIVIC</t>
  </si>
  <si>
    <t>522700-FED UNCHARGE: MMBR BIZ&amp;PROF</t>
  </si>
  <si>
    <t>52260D-SUBSCRIBE&amp;MEMBER: FED CHARGE</t>
  </si>
  <si>
    <t>522601-FED CHARGE:MMBRSHP SCIAL&amp;CIVIC</t>
  </si>
  <si>
    <t>522600-FED CHARGE: MEMBERSHP BIZ&amp;PROF</t>
  </si>
  <si>
    <t>52250D-PRINT ITEM&amp;OTHER TEACHING AID</t>
  </si>
  <si>
    <t>522505-SOUND RECORDINGS</t>
  </si>
  <si>
    <t>522504-REPRINTS</t>
  </si>
  <si>
    <t>522503-SUBSCRIPTIONS</t>
  </si>
  <si>
    <t>522502-BOOKBINDING</t>
  </si>
  <si>
    <t>522501-BOOKS &amp; MAPS</t>
  </si>
  <si>
    <t>522500-CULTURE MEDIA</t>
  </si>
  <si>
    <t>52240D-LABORATORY SUPPLIES</t>
  </si>
  <si>
    <t>522424-ETHYL ALCOHOL &amp; ETHANOL</t>
  </si>
  <si>
    <t>522423-NON RESTRICTED CHEMICAL</t>
  </si>
  <si>
    <t>522422-CHEM&amp;GAS OTHER CA PRECURSOR</t>
  </si>
  <si>
    <t>522421-CHEMICAL &amp; GAS LIST 2</t>
  </si>
  <si>
    <t>522420-CHEMICAL &amp; GAS LIST 1</t>
  </si>
  <si>
    <t>522419-CHEM&amp;GAS CNTRLLD SUBSTNC SCH 5</t>
  </si>
  <si>
    <t>522418-CHEM&amp;GAS CNTRLLD SUBSTNC SCH 4</t>
  </si>
  <si>
    <t>522417-CHEM&amp;GAS CNTRLLD SUBSTNC SCH 3</t>
  </si>
  <si>
    <t>522416-CHEM&amp;GAS CNTRLLD SUBSTNC SCH 2</t>
  </si>
  <si>
    <t>522415-CHEM&amp;GAS CNTRLLD SUBSTNC SCH 1</t>
  </si>
  <si>
    <t>522414-BIOLOGICAL SUBSTANCE CATEGRY B</t>
  </si>
  <si>
    <t>522413-INFECTIOUS SUBSTANCE CATEGRY A</t>
  </si>
  <si>
    <t>522412-OTHER LAB &amp; RESEARCH MATERIALS</t>
  </si>
  <si>
    <t>522411-SPECIMENS</t>
  </si>
  <si>
    <t>522410-RADIOACTIVE MATERIALS</t>
  </si>
  <si>
    <t>522409-PRECIOUS METALS</t>
  </si>
  <si>
    <t>522408-LAB&amp;SPECL EQUIP NON INVENTRIAL</t>
  </si>
  <si>
    <t>522407-LAB&amp;SHOP INSTRUMENT &amp; SUPPLY</t>
  </si>
  <si>
    <t>522406-LAB SHOP GLASS PLASTIC CERAMIC</t>
  </si>
  <si>
    <t>522405-LAB ANIMALS &amp; SUPPLIES</t>
  </si>
  <si>
    <t>522404-GENOMIC ARRAY PURCHASES</t>
  </si>
  <si>
    <t>522403-GASES: CRYOGENIC</t>
  </si>
  <si>
    <t>522402-GASES: COMPRESSED</t>
  </si>
  <si>
    <t>522401-CHEMICALS &amp; COMPOUNDS</t>
  </si>
  <si>
    <t>522400-BLOOD SERUM</t>
  </si>
  <si>
    <t>52230D-PHYS PLNT MANUF FURNISH MTRIAL</t>
  </si>
  <si>
    <t>522310-CAPITAL PROJECTS EXPENSED ITEM</t>
  </si>
  <si>
    <t>522309-MATERIAL: TOOL&amp;HARDWARE SUPPLY</t>
  </si>
  <si>
    <t>522308-MATERIAL: METAL SUPPLY</t>
  </si>
  <si>
    <t>522307-MATERIAL: PLUMBING SUPPLY</t>
  </si>
  <si>
    <t>522306-MATERIAL: PAINTS &amp; ABRASIVES</t>
  </si>
  <si>
    <t>522305-MATERIAL: MASONRY SUPPLY</t>
  </si>
  <si>
    <t>522304-MATERIAL: HVAC SUPPLY</t>
  </si>
  <si>
    <t>522303-MATERIAL: FURNITURE &amp; FIXTURE</t>
  </si>
  <si>
    <t>522302-MATERIAL: FUEL &amp; LUBRICANTS</t>
  </si>
  <si>
    <t>522301-MATERIAL: FERTILIZER&amp;PESTICIDE</t>
  </si>
  <si>
    <t>522300-MATERIAL: ELECTRONIC SUPPLY</t>
  </si>
  <si>
    <t>52220D-OFFICE &amp; ADMINISTRATIVE SUPPLY</t>
  </si>
  <si>
    <t>522223-OFFICE &amp; ADMINISTRATIVE SUPPLY</t>
  </si>
  <si>
    <t>522222-OFFICE SUPPLY PROJECT SPECIFIC</t>
  </si>
  <si>
    <t>522221-VIDEO SUPPLIES</t>
  </si>
  <si>
    <t>522220-TOYS &amp; GAMES</t>
  </si>
  <si>
    <t>522219-KITCHEN SUPPLIES</t>
  </si>
  <si>
    <t>522218-CARPENTRY SUPPLIES</t>
  </si>
  <si>
    <t>522217-AUTOMOTIVE SUPPLIES</t>
  </si>
  <si>
    <t>522216-TEAM UNIFORMS: DEPT</t>
  </si>
  <si>
    <t>522215-TEAM UNIFORMS</t>
  </si>
  <si>
    <t>522214-OFFICE SUPPLY: SUNDRIES</t>
  </si>
  <si>
    <t>522213-OFFICE SUPPLY: SECURITY&amp;SAFETY</t>
  </si>
  <si>
    <t>522212-OFFICE SUPPLY: PHOTO SUPPLY</t>
  </si>
  <si>
    <t>522211-OFFICE SUPPLY: PHARMACEUTICAL</t>
  </si>
  <si>
    <t>522210-OFFICE SUPPLY: PAPER &amp; PLASTIC</t>
  </si>
  <si>
    <t>52220D_BUDGET_INPUT-OFFICE &amp; ADMINISTRATIVE SUPPLY</t>
  </si>
  <si>
    <t>522209-OFFICE SUPPLY: PACKAGE</t>
  </si>
  <si>
    <t>522208-OFFICE SUPPLY: OFFICE &amp; ADMIN</t>
  </si>
  <si>
    <t>522207-OFFICE SUPPLY: MEDICAL SUPPLY</t>
  </si>
  <si>
    <t>522206-OFFICE SUPPLY: MAKEUP SUPPLY</t>
  </si>
  <si>
    <t>522205-COPYING SUPPLIEs</t>
  </si>
  <si>
    <t>522204-CHINA SILVER &amp; GLASSWARE</t>
  </si>
  <si>
    <t>522203-OFFICE SUPPLY: AUDIO SUPPLY</t>
  </si>
  <si>
    <t>522202-OFFICE SUPPLY: RECS&amp;ATHLETICS</t>
  </si>
  <si>
    <t>522201-OFFICE SUPPLY: ART SUPPLY</t>
  </si>
  <si>
    <t>522200-MAIL CHARGES</t>
  </si>
  <si>
    <t>52210D-BOOKSTORE ITEMS FOR RESALE</t>
  </si>
  <si>
    <t>522105-CAMPUS STORE DIGITAL TEXTBOOK</t>
  </si>
  <si>
    <t>522104-CAMPUS STORE COMPUTER HARDWARE</t>
  </si>
  <si>
    <t>522103-CAMPUS STORE COMPUTER SOFTWARE</t>
  </si>
  <si>
    <t>522102-CAMPUS STORE RENTAL TEXTBOOK</t>
  </si>
  <si>
    <t>522101-CAMPUS STORE USED BOOKS</t>
  </si>
  <si>
    <t>522100-CAMPUS STORE NEW BOOKS</t>
  </si>
  <si>
    <t>52200D-FOOD &amp; BEVERAGE SUPPLIES</t>
  </si>
  <si>
    <t>522004-GOODS FOR RESALE: ALCOHOL</t>
  </si>
  <si>
    <t>522003-GOODS FOR RESALE: RETAIL</t>
  </si>
  <si>
    <t>522002-GOODS FOR RESALE: BEVERAGE</t>
  </si>
  <si>
    <t>522001-GOODS FOR RESALE: FOOD</t>
  </si>
  <si>
    <t>522000-FOOD &amp; BEVERAGE SUPPLIES</t>
  </si>
  <si>
    <t>52060D-INSTRUMENTS &amp; MINOR MED EQUIP</t>
  </si>
  <si>
    <t>520600-INSTRUMENTS &amp; MINOR MED EQUIP</t>
  </si>
  <si>
    <t>52055D-BLOOD &amp; BLOOD PRODUCTS</t>
  </si>
  <si>
    <t>520550-BLOOD &amp; BLOOD PRODUCTS</t>
  </si>
  <si>
    <t>52050D-OTHER MED CARE MATERIAL&amp;SUPPLY</t>
  </si>
  <si>
    <t>520500-OTHER MED CARE MATERIAL&amp;SUPPLY</t>
  </si>
  <si>
    <t>52045D-RADIOLOGY FILMS</t>
  </si>
  <si>
    <t>520450-RADIOLOGY FILMS</t>
  </si>
  <si>
    <t>52040D-RADIOACTIVE MATERIALS</t>
  </si>
  <si>
    <t>520400-RADIOACTIVE MATERIALS</t>
  </si>
  <si>
    <t>52035D-PHARMACEUTICALS</t>
  </si>
  <si>
    <t>520350-PHARMACEUTICALS</t>
  </si>
  <si>
    <t>52030D-IV SOLUTIONS</t>
  </si>
  <si>
    <t>520300-IV SOLUTIONS</t>
  </si>
  <si>
    <t>52025D-OXYGEN &amp; OTHER MEDICAL GASES</t>
  </si>
  <si>
    <t>520250-OXYGEN &amp; OTHER MEDICAL GASES</t>
  </si>
  <si>
    <t>52020D-ANESTHETIC MATERIALS</t>
  </si>
  <si>
    <t>520200-ANESTHETIC MATERIALS</t>
  </si>
  <si>
    <t>52015D-SURGICAL SUPPLIES: GENERAL</t>
  </si>
  <si>
    <t>520150-SURGICAL SUPPLIES: GENERAL</t>
  </si>
  <si>
    <t>52010D-SURGICAL PACKS &amp; SHEETS</t>
  </si>
  <si>
    <t>520100-SURGICAL PACKS &amp; SHEETS</t>
  </si>
  <si>
    <t>52005D-SUTURES &amp; SURGICAL NEEDLES</t>
  </si>
  <si>
    <t>520050-SUTURES &amp; SURGICAL NEEDLES</t>
  </si>
  <si>
    <t>52000D-PROSTHESIS</t>
  </si>
  <si>
    <t>520000-PROSTHESIS</t>
  </si>
  <si>
    <t>51100D-GRADUATE AID &amp; FELLOWSHIP</t>
  </si>
  <si>
    <t>511001-GRAD STUD AWARD: FEE OFFSET</t>
  </si>
  <si>
    <t>511000-GRAD STUD AWARD: PAYMENT</t>
  </si>
  <si>
    <t>51000D-UNDERGRAD AID &amp; SCHOLARSHIPS</t>
  </si>
  <si>
    <t>510001-UNDERGRAD STU AWARD:FEE OFFSET</t>
  </si>
  <si>
    <t>510000-UNDERGRAD STU AWARD: PAYMENT</t>
  </si>
  <si>
    <t>50940D-MEDICARE B REIM</t>
  </si>
  <si>
    <t>509400-MEDICARE B REIM</t>
  </si>
  <si>
    <t>50929D-PLAN TRANSFERS (UCRS/OPEB USE ONLY)</t>
  </si>
  <si>
    <t>509290-PLAN TRANSFERS (UCRS/OPEB USE ONLY)</t>
  </si>
  <si>
    <t>50927D-INTERFUND TRANSFERS (UCRS/OPEB USE ONLY)</t>
  </si>
  <si>
    <t>509270-INTERFUND TRANSFERS (UCRS/OPEB USE ONLY)</t>
  </si>
  <si>
    <t>50925D-LOAN WITHDRAWALS (UCRS/OPEB USE ONLY)</t>
  </si>
  <si>
    <t>509250-LOAN WITHDRAWALS (UCRS/OPEB USE ONLY)</t>
  </si>
  <si>
    <t>50922D-OTHER PLAN EXPENSES (UCRS/OPEB USE ONLY)</t>
  </si>
  <si>
    <t>509220-OTHER PLAN EXPENSES (UCRS/OPEB USE ONLY)</t>
  </si>
  <si>
    <t>50920D-PLAN ADMINISTRATION EXPENSES (UCRS/OPEB USE ONLY)</t>
  </si>
  <si>
    <t>509200-PLAN ADMINISTRATION EXPENSES (UCRS/OPEB USE ONLY)</t>
  </si>
  <si>
    <t>50400D-SALARY ACCRUAL</t>
  </si>
  <si>
    <t>508940-FRINGE ACCRUAL EXPENSES</t>
  </si>
  <si>
    <t>50850D-ELIM OF CAPITALIZED BENEFITS</t>
  </si>
  <si>
    <t>508500-ELIM OF CAPITALIZED BENEFITS</t>
  </si>
  <si>
    <t>50830D-VACATION ACCRUAL</t>
  </si>
  <si>
    <t>508302-MLA LEAVE</t>
  </si>
  <si>
    <t>508301-V&amp;S REDUCTION</t>
  </si>
  <si>
    <t>508300-VACATION ACCRUAL</t>
  </si>
  <si>
    <t>50820D-BENEFITS ACCRUAL</t>
  </si>
  <si>
    <t>508200-BENEFITS ACCRUAL</t>
  </si>
  <si>
    <t>50810D-OTR LCL BNFT PRGM: CAMPUS SPC</t>
  </si>
  <si>
    <t>508110-SURVIVORSHIP PAYMENT</t>
  </si>
  <si>
    <t>50810D_BUDGET_INPUT-OTR LCL BNFT PRGM: CAMPUS SPC</t>
  </si>
  <si>
    <t>508109-INTERCAMPUS TRANS: EMP BENEFIT</t>
  </si>
  <si>
    <t>508108-TERM BENEFIT:OTHER INVOLUNTARY</t>
  </si>
  <si>
    <t>508107-TERM BENEFIT:OTHER VOLUNTARY</t>
  </si>
  <si>
    <t>508106-FEE REMISSION</t>
  </si>
  <si>
    <t>508105-EMPLOYEE SUPP PRG:STAFF CASUAL</t>
  </si>
  <si>
    <t>508104-EMPLOYEE SUPP PRG:STAFF CAREER</t>
  </si>
  <si>
    <t>508103-EMPLOYEE SUPPORT PROG:ACADEMIC</t>
  </si>
  <si>
    <t>508102-RELOCATION EXPENSE</t>
  </si>
  <si>
    <t>508101-STAFF RECOGNIZE &amp; DEVELOP PROG</t>
  </si>
  <si>
    <t>508100-INCENTIVE AWARD PRG PYM:CASUAL</t>
  </si>
  <si>
    <t>50800D-COMP BNFT RATE CAMPUS PYMT</t>
  </si>
  <si>
    <t>508002-MLA CBR</t>
  </si>
  <si>
    <t>508001-UCPATH BENEFITS SUSPENSE</t>
  </si>
  <si>
    <t>508000-CBR CAMPUS PYMT</t>
  </si>
  <si>
    <t>50770D-STATE &amp; FEDERAL UNEMPLYMT INS</t>
  </si>
  <si>
    <t>507700-STATE &amp; FEDERAL UNEMPLYMT INS</t>
  </si>
  <si>
    <t>50760D-FICA: OASDI</t>
  </si>
  <si>
    <t>507600-FICA: OASDI</t>
  </si>
  <si>
    <t>50750D-FICA: MEDICARE</t>
  </si>
  <si>
    <t>507500-FICA: MEDICARE</t>
  </si>
  <si>
    <t>50741D-PAID FAMILY CARE AND BONDING LEAVE</t>
  </si>
  <si>
    <t>507410-PAID FAMILY CARE AND BONDING LEAVE</t>
  </si>
  <si>
    <t>50740D-OTHER EMPLOYEE BENEFITS</t>
  </si>
  <si>
    <t>507400-OTHER EMPLOYEE BENEFITS</t>
  </si>
  <si>
    <t>50730D-DISABILITY INSURANCE</t>
  </si>
  <si>
    <t>507300-DISABILITY INSURANCE</t>
  </si>
  <si>
    <t>50720D-WORKERS COMPENSATION INSURANCE</t>
  </si>
  <si>
    <t>507200-WORKERS COMPENSATION INSURANCE</t>
  </si>
  <si>
    <t>50710D-GROUP LIFE INSURANCE</t>
  </si>
  <si>
    <t>507100-GROUP LIFE INSURANCE</t>
  </si>
  <si>
    <t>50704D-REBATES FROM SELF INSURED PLANS (UCRS/OPEB USE ONLY)</t>
  </si>
  <si>
    <t>507040-REBATES FROM SELF INSURED PLANS (UCRS/OPEB USE ONLY)</t>
  </si>
  <si>
    <t>50703D-SELF INSURED PLANS (UCRS/OPEB ONLY)</t>
  </si>
  <si>
    <t>507030-SELF INSURED PLANS (UCRS/OPEB ONLY)</t>
  </si>
  <si>
    <t>50702D-IMPLICIT SUBSIDY</t>
  </si>
  <si>
    <t>507020-IMPLICIT SUBSIDY</t>
  </si>
  <si>
    <t>50701D-REBATES FROM INSURED PLANS</t>
  </si>
  <si>
    <t>507010-REBATES FROM INSURED PLANS</t>
  </si>
  <si>
    <t>50700D-GROUP HEALTH INSURANCE</t>
  </si>
  <si>
    <t>507000-GROUP HEALTH INSURANCE</t>
  </si>
  <si>
    <t>50610D-GASB 75 ACTUARIAL ADJUSTMENTS</t>
  </si>
  <si>
    <t>506100-GASB 75 ACTUARIAL ADJUSTMENTS</t>
  </si>
  <si>
    <t>50600D-OPEB CASH CONTRIBUTION</t>
  </si>
  <si>
    <t>506000-OPEB CASH CONTRIBUTION</t>
  </si>
  <si>
    <t>50590D-CHRCO OCERS ETC</t>
  </si>
  <si>
    <t>505900-CHRCO OCERS ETC</t>
  </si>
  <si>
    <t>50580D-SENIOR MANAGEMENT SUPPLEMENT</t>
  </si>
  <si>
    <t>505800-SENIOR MANAGEMENT SUPPLEMENT</t>
  </si>
  <si>
    <t>50570D-SUMMER SALARIES CONTRIBUTION</t>
  </si>
  <si>
    <t>505700-SUMMER SALARIES CONTRIBUTION</t>
  </si>
  <si>
    <t>50560D-PERS REGENTS CONTRIBUTION</t>
  </si>
  <si>
    <t>505600-PERS REGENTS CONTRIBUTION</t>
  </si>
  <si>
    <t>50550D-UCRP SPPLMNTL ASSESS: INTRST</t>
  </si>
  <si>
    <t>505501-UCRP SPLLMNTL: STAFF CASUAL</t>
  </si>
  <si>
    <t>505500-UCRP SPPLMNTL ASSESS: INTRST</t>
  </si>
  <si>
    <t>50540D-DC CHOICE PLN EMPLOYER CONTRIB</t>
  </si>
  <si>
    <t>505400-UCRP SUPPLEMNT: STAFF CAREER</t>
  </si>
  <si>
    <t>50530D-DB SPPLMT PLN EMPLOYER CONTRIB</t>
  </si>
  <si>
    <t>505300-UCRP SUPPLEMNT ASSESS:ACADEMIC</t>
  </si>
  <si>
    <t>50520D-GASB 68 ACTUARIAL ADJUSTMENTS</t>
  </si>
  <si>
    <t>505200-UCRS RGNT CONTRIB:STAFF CASUAL</t>
  </si>
  <si>
    <t>50510D-UCRP SUPPLEMENTAL ASSESSMENT</t>
  </si>
  <si>
    <t>505100-UCRS RGNT CONTRIB:STAFF CAREER</t>
  </si>
  <si>
    <t>50500D-UCRP CASH CONTRIBUTIONS</t>
  </si>
  <si>
    <t>505000-UCRP CASH CONTRIBUTIONS</t>
  </si>
  <si>
    <t>50450D-ELIMINATION OF CAPITALIZED S&amp;W</t>
  </si>
  <si>
    <t>504500-ELIMINATION OF CAPITALIZED S&amp;W</t>
  </si>
  <si>
    <t>504001-ACCRUED COMP TIME</t>
  </si>
  <si>
    <t>504000-ACCRUED SALARY &amp; WAGES COSTS</t>
  </si>
  <si>
    <t>50350D-MEDICAL S&amp;W: SALARY CLRNG</t>
  </si>
  <si>
    <t>503500-MEDICAL S&amp;W: SALARY CLRNG</t>
  </si>
  <si>
    <t>50340D-MEDICAL S&amp;W: TEMP PERSONNEL</t>
  </si>
  <si>
    <t>503400-MEDICAL S&amp;W: TEMP PERSONNEL</t>
  </si>
  <si>
    <t>50330D-MEDICAL S&amp;W: RN PERSONNEL</t>
  </si>
  <si>
    <t>503300-MEDICAL S&amp;W: RN PERSONNEL</t>
  </si>
  <si>
    <t>50320D-MEDICAL S&amp;W: RESIDENT &amp; INTERN</t>
  </si>
  <si>
    <t>503200-MEDICAL S&amp;W: RESIDENT &amp; INTERN</t>
  </si>
  <si>
    <t>50310D-MEDICAL S&amp;W: THERAPIST &amp; OTHR</t>
  </si>
  <si>
    <t>503100-MEDICAL S&amp;W: THERAPIST &amp; OTHR</t>
  </si>
  <si>
    <t>50300D-MEDICAL S&amp;W: NONPRODUC LEAVE</t>
  </si>
  <si>
    <t>503000-MEDICAL S&amp;W: NONPRODUC LEAVE</t>
  </si>
  <si>
    <t>50290D-MEDICAL S&amp;W: OTHER</t>
  </si>
  <si>
    <t>502900-MEDICAL S&amp;W: OTHER</t>
  </si>
  <si>
    <t>50280D-MED S&amp;W NON PHYS MED PRACT</t>
  </si>
  <si>
    <t>502800-MED S&amp;W NON PHYS MED PRACT</t>
  </si>
  <si>
    <t>50270D-MEDICAL S&amp;W: PHYSICIANS</t>
  </si>
  <si>
    <t>502700-MEDICAL S&amp;W: PHYSICIANS</t>
  </si>
  <si>
    <t>50260D-MEDICAL S&amp;W ENVIRON &amp; FD SVC</t>
  </si>
  <si>
    <t>502600-MEDICAL S&amp;W ENVIRON &amp; FD SVC</t>
  </si>
  <si>
    <t>50250D-MED S&amp;W CLERICAL &amp; OTHER ADMIN</t>
  </si>
  <si>
    <t>502500-MED S&amp;W CLERICAL &amp; OTHER ADMIN</t>
  </si>
  <si>
    <t>50240D-MEDICAL S&amp;W AIDES &amp; ORDERLIES</t>
  </si>
  <si>
    <t>502400-MEDICAL S&amp;W AIDES &amp; ORDERLIES</t>
  </si>
  <si>
    <t>50230D-MEDICAL S&amp;W LVN</t>
  </si>
  <si>
    <t>502300-MEDICAL S&amp;W LVN</t>
  </si>
  <si>
    <t>50220D-MEDICAL S&amp;W: REGISTERED NURSES</t>
  </si>
  <si>
    <t>502200-MEDICAL S&amp;W: REGISTERED NURSES</t>
  </si>
  <si>
    <t>50210D-MEDICAL S&amp;W TECH&amp;SPECIAL</t>
  </si>
  <si>
    <t>502100-MEDICAL S&amp;W TECH&amp;SPECIAL</t>
  </si>
  <si>
    <t>50200D-MEDICAL S&amp;W MGMT &amp; SUPERV</t>
  </si>
  <si>
    <t>502000-MEDICAL S&amp;W MGMT &amp; SUPERV</t>
  </si>
  <si>
    <t>501940-SALARY ACCRUAL EXPENSES</t>
  </si>
  <si>
    <t>50100D-NON ACADEMIC SALARIES &amp; WAGES</t>
  </si>
  <si>
    <t>501004-MLA PAYROLL NON ACADEMIC</t>
  </si>
  <si>
    <t>501003-UCPATH SALARY SUSPENSE NON ACA</t>
  </si>
  <si>
    <t>501002-S&amp;W NON ACADEMIC TEMP CONTRACT</t>
  </si>
  <si>
    <t>501001-S&amp;W NON ACADEMIC STUDENT</t>
  </si>
  <si>
    <t>501000-S&amp;W NON ACADEMIC STAFF</t>
  </si>
  <si>
    <t>50000D-ACADEMIC SALARIES &amp; WAGES</t>
  </si>
  <si>
    <t>500013-MLA PAYROLL ACADEMIC</t>
  </si>
  <si>
    <t>500012-UCPATH SALARY SUSPENSE ACADMC</t>
  </si>
  <si>
    <t>500011-S&amp;W OTHER INSTRUCTIONAL</t>
  </si>
  <si>
    <t>500010-S&amp;W OTHER RESEARCH ACADEMICS</t>
  </si>
  <si>
    <t>500009-S&amp;W OTHER ACADEMICS</t>
  </si>
  <si>
    <t>500008-S&amp;W ACADEMIC ADMINISTRATORS</t>
  </si>
  <si>
    <t>500007-S&amp;W GRAD STUDENT RESEARCHERS</t>
  </si>
  <si>
    <t>500006-S&amp;W TEACHING FELLOWS</t>
  </si>
  <si>
    <t>500005-S&amp;W TEACHING ASSISTANTS</t>
  </si>
  <si>
    <t>500004-S&amp;W POST DOC</t>
  </si>
  <si>
    <t>500003-S&amp;W ADJUNCT&amp;VISITING FACULTY</t>
  </si>
  <si>
    <t>500002-S&amp;W UNIT 18 CONT LECTURERS</t>
  </si>
  <si>
    <t>500001-S&amp;W UNIT 18 NON CONT LECTURERS</t>
  </si>
  <si>
    <t>500000-S&amp;W ACADEMIC SENATE FACULTY</t>
  </si>
  <si>
    <t>Detail Data</t>
  </si>
  <si>
    <t>To Date</t>
  </si>
  <si>
    <t>From Date</t>
  </si>
  <si>
    <t>Proceeds of Sale</t>
  </si>
  <si>
    <t>Rate Required</t>
  </si>
  <si>
    <t>Unit of Measure</t>
  </si>
  <si>
    <t>Revenue Category</t>
  </si>
  <si>
    <t>Expenditure Category</t>
  </si>
  <si>
    <t>Description</t>
  </si>
  <si>
    <t>Expenditure Type</t>
  </si>
  <si>
    <t>M551000</t>
  </si>
  <si>
    <t>Natural Account Equivalent</t>
  </si>
  <si>
    <t>Task Number (PPM Projects Only)</t>
  </si>
  <si>
    <t>Z800000</t>
  </si>
  <si>
    <t>E250000</t>
  </si>
  <si>
    <t>Active</t>
  </si>
  <si>
    <t>Project Task Owning Organization</t>
  </si>
  <si>
    <t>Z800000-Control Department</t>
  </si>
  <si>
    <t>Project Expenditure Organization</t>
  </si>
  <si>
    <t>Department</t>
  </si>
  <si>
    <t>0001-01-01</t>
  </si>
  <si>
    <t>Project Unit Classification</t>
  </si>
  <si>
    <t>UCM Project Unit Organization</t>
  </si>
  <si>
    <t>UCM Pro</t>
  </si>
  <si>
    <t>UC Merced Central Receiving</t>
  </si>
  <si>
    <t>Inventory Organization</t>
  </si>
  <si>
    <t>UCM Inventory - US</t>
  </si>
  <si>
    <t>UCM Inv</t>
  </si>
  <si>
    <t>UCM Global</t>
  </si>
  <si>
    <t>UCM Glo</t>
  </si>
  <si>
    <t>Enterprise</t>
  </si>
  <si>
    <t>UCM Enterprise</t>
  </si>
  <si>
    <t>UCM Ent</t>
  </si>
  <si>
    <t>UC Merced Accounts Payable</t>
  </si>
  <si>
    <t>UCM Bus</t>
  </si>
  <si>
    <t>Business Unit</t>
  </si>
  <si>
    <t>Payroll Statutory Unit</t>
  </si>
  <si>
    <t>UCM - UCOP</t>
  </si>
  <si>
    <t>UCM - U</t>
  </si>
  <si>
    <t>Legal Employer</t>
  </si>
  <si>
    <t>Legal Reporting Unit</t>
  </si>
  <si>
    <t>UCM - Medical Center</t>
  </si>
  <si>
    <t>UCM - M</t>
  </si>
  <si>
    <t>UCM - Foundation</t>
  </si>
  <si>
    <t>UCM - F</t>
  </si>
  <si>
    <t>UCM - Campus</t>
  </si>
  <si>
    <t>UCM - C</t>
  </si>
  <si>
    <t>UCM - Ag and Nat Res</t>
  </si>
  <si>
    <t>UCM - A</t>
  </si>
  <si>
    <t>S999000-CAMPUS CONTROL</t>
  </si>
  <si>
    <t>S999000</t>
  </si>
  <si>
    <t>S800000-VC-EQUITY JUSTICE &amp; INCLUSIVE EXCELLENCE</t>
  </si>
  <si>
    <t>S800000</t>
  </si>
  <si>
    <t>S690000-ACCOUNTING &amp; FINANCIAL SERVICE</t>
  </si>
  <si>
    <t>S690000</t>
  </si>
  <si>
    <t>S685000-PROCUREMENT &amp; CONTRACTING SVC</t>
  </si>
  <si>
    <t>S685000</t>
  </si>
  <si>
    <t>S680000-PUBLIC &amp; CAMPUS SAFETY</t>
  </si>
  <si>
    <t>S680000</t>
  </si>
  <si>
    <t>S676000-CAMPUS ENTERPRISES</t>
  </si>
  <si>
    <t>S676000</t>
  </si>
  <si>
    <t>S675000-FACILITIES MANAGEMENT</t>
  </si>
  <si>
    <t>S675000</t>
  </si>
  <si>
    <t>S674000-PHYSICAL OPT PLAN &amp; DEVELOP</t>
  </si>
  <si>
    <t>S674000</t>
  </si>
  <si>
    <t>S670000-HUMAN RESOURCES</t>
  </si>
  <si>
    <t>S670000</t>
  </si>
  <si>
    <t>S658000-FINANCIAL PLANNING &amp; ANALYSIS</t>
  </si>
  <si>
    <t>S658000</t>
  </si>
  <si>
    <t>S657000-CENTER OF INST EFFECTIVENESS</t>
  </si>
  <si>
    <t>S657000</t>
  </si>
  <si>
    <t>S656050-EARLY CHILDHOOD EDUCATION CNTR</t>
  </si>
  <si>
    <t>S656050</t>
  </si>
  <si>
    <t>S656040-TRANSPORTATION &amp; PARKING SVC</t>
  </si>
  <si>
    <t>S656040</t>
  </si>
  <si>
    <t>S656030-AUXILIARIES&amp;FISCAL INNOVATION</t>
  </si>
  <si>
    <t>S656030</t>
  </si>
  <si>
    <t>S656020-AUXILIARIES CAMPUS STORE</t>
  </si>
  <si>
    <t>S656020</t>
  </si>
  <si>
    <t>S656000-AUXILIARIES HOUSING &amp; DINING</t>
  </si>
  <si>
    <t>S656000</t>
  </si>
  <si>
    <t>S655000-VC CFO OPERATIONS</t>
  </si>
  <si>
    <t>S655000</t>
  </si>
  <si>
    <t>S650000-DEVELOPMENT &amp; ALUMNI RELATION</t>
  </si>
  <si>
    <t>S650000</t>
  </si>
  <si>
    <t>S647000-STUDENT RECREATION &amp; ATHLETICS</t>
  </si>
  <si>
    <t>S647000</t>
  </si>
  <si>
    <t>S646000-STUDENT HEALTH &amp; WELLNESS</t>
  </si>
  <si>
    <t>S646000</t>
  </si>
  <si>
    <t>S645000-AUXILIARY SERVICES</t>
  </si>
  <si>
    <t>S645000</t>
  </si>
  <si>
    <t>S644000-STUDENT &amp; CAMPUS LIFE</t>
  </si>
  <si>
    <t>S644000</t>
  </si>
  <si>
    <t>S643000-ENROLLMENT MANAGEMENT</t>
  </si>
  <si>
    <t>S643000</t>
  </si>
  <si>
    <t>S642000-STUDENT ACADEMIC SERVICES</t>
  </si>
  <si>
    <t>S642000</t>
  </si>
  <si>
    <t>S640000-VICE CHANCELLOR STUDENT AFFAIR</t>
  </si>
  <si>
    <t>S640000</t>
  </si>
  <si>
    <t>S630000-VICE CHANCELLOR RESEARCH</t>
  </si>
  <si>
    <t>S630000</t>
  </si>
  <si>
    <t>S622000-INFORMATION TECHNOLOGY SERVICE</t>
  </si>
  <si>
    <t>S622000</t>
  </si>
  <si>
    <t>S615000-OFFICE OF LEGAL AFFAIRS</t>
  </si>
  <si>
    <t>S615000</t>
  </si>
  <si>
    <t>S610000-CAMPUS CULTURE &amp; COMPLIANCE</t>
  </si>
  <si>
    <t>S610000</t>
  </si>
  <si>
    <t>S600000-CHANCELLOR'S ORGANIZATION</t>
  </si>
  <si>
    <t>S600000</t>
  </si>
  <si>
    <t>S320000-UNIVERSITY EXTENSION</t>
  </si>
  <si>
    <t>S320000</t>
  </si>
  <si>
    <t>S152000-LITERATURES &amp; LANGUAGES</t>
  </si>
  <si>
    <t>S152000</t>
  </si>
  <si>
    <t>S149000-HISTORY CRTCL RACE &amp; ETHNC STD</t>
  </si>
  <si>
    <t>S149000</t>
  </si>
  <si>
    <t>S148000-ANTHROPLGY &amp; HERITAGE STUDIES</t>
  </si>
  <si>
    <t>S148000</t>
  </si>
  <si>
    <t>S147000-PUBLIC HEALTH</t>
  </si>
  <si>
    <t>S147000</t>
  </si>
  <si>
    <t>S146000-SOCIOLOGY</t>
  </si>
  <si>
    <t>S146000</t>
  </si>
  <si>
    <t>S145000-PSYCHOLOGY</t>
  </si>
  <si>
    <t>S145000</t>
  </si>
  <si>
    <t>S144000-POLITICAL SCIENCES</t>
  </si>
  <si>
    <t>S144000</t>
  </si>
  <si>
    <t>S143000-ECONOMIC &amp; BUSINESS MANAGEMENT</t>
  </si>
  <si>
    <t>S143000</t>
  </si>
  <si>
    <t>S142000-GLOBAL ART MEDIA &amp; WRTNG STUDY</t>
  </si>
  <si>
    <t>S142000</t>
  </si>
  <si>
    <t>S141000-COGNITIVE &amp; INFORMATION SCI</t>
  </si>
  <si>
    <t>S141000</t>
  </si>
  <si>
    <t>S140000-SCHL OF SOC SCI HUMANTIES ARTS</t>
  </si>
  <si>
    <t>S140000</t>
  </si>
  <si>
    <t>S135000-PHYSICS</t>
  </si>
  <si>
    <t>S135000</t>
  </si>
  <si>
    <t>S134000-APPLIED MATHEMATICS</t>
  </si>
  <si>
    <t>S134000</t>
  </si>
  <si>
    <t>S133000-LIFE &amp; ENVIRO SCIENCE</t>
  </si>
  <si>
    <t>S133000</t>
  </si>
  <si>
    <t>S132000-CHEMISTRY &amp; CHEMICAL BIOLOGY</t>
  </si>
  <si>
    <t>S132000</t>
  </si>
  <si>
    <t>S131000-MOLECULAR CELL BIOLOGY</t>
  </si>
  <si>
    <t>S131000</t>
  </si>
  <si>
    <t>S130000-SCHOOL OF NATURAL SCIENCES</t>
  </si>
  <si>
    <t>S130000</t>
  </si>
  <si>
    <t>S128000-MANAGEMENT OF COMPLEX SYSTEMS</t>
  </si>
  <si>
    <t>S128000</t>
  </si>
  <si>
    <t>S126000-MECHANICAL ENGINEERING</t>
  </si>
  <si>
    <t>S126000</t>
  </si>
  <si>
    <t>S125000-MATERIAL SCIENCE ENGINEERING</t>
  </si>
  <si>
    <t>S125000</t>
  </si>
  <si>
    <t>S124000-CIVIL &amp; ENVIRONMENTAL ENGRNG</t>
  </si>
  <si>
    <t>S124000</t>
  </si>
  <si>
    <t>S123000-COMPUTER SCIENCE &amp; ENGINEERING</t>
  </si>
  <si>
    <t>S123000</t>
  </si>
  <si>
    <t>S122000-INFORMATION TECHNOLOGY SRVCS</t>
  </si>
  <si>
    <t>S122000</t>
  </si>
  <si>
    <t>S121000-ENGINEERING</t>
  </si>
  <si>
    <t>S121000</t>
  </si>
  <si>
    <t>S120000-SCHOOL OF ENGINEERING</t>
  </si>
  <si>
    <t>S120000</t>
  </si>
  <si>
    <t>S115000-INTERNATIONAL PROGRAM</t>
  </si>
  <si>
    <t>S115000</t>
  </si>
  <si>
    <t>S110000-ACADEMIC SENATE</t>
  </si>
  <si>
    <t>S110000</t>
  </si>
  <si>
    <t>S104000-PROGRAMS</t>
  </si>
  <si>
    <t>S104000</t>
  </si>
  <si>
    <t>S103000-UNIVERSITY LIBRARY</t>
  </si>
  <si>
    <t>S103000</t>
  </si>
  <si>
    <t>S102000-GRADUATE EDUCATION</t>
  </si>
  <si>
    <t>S102000</t>
  </si>
  <si>
    <t>S101000-UNDERGRADUATE EDUCATION</t>
  </si>
  <si>
    <t>S101000</t>
  </si>
  <si>
    <t>S100000-PROVOST</t>
  </si>
  <si>
    <t>S100000</t>
  </si>
  <si>
    <t>Project Unit Organization</t>
  </si>
  <si>
    <t>Project</t>
  </si>
  <si>
    <t>M600000-VICE CHANCELLOR CFO OPERATIONS</t>
  </si>
  <si>
    <t>M600000</t>
  </si>
  <si>
    <t>M599000-Planning Design and Construction</t>
  </si>
  <si>
    <t>M599000</t>
  </si>
  <si>
    <t>M580000-UC MERCED BOBCAT STORE</t>
  </si>
  <si>
    <t>M580000</t>
  </si>
  <si>
    <t>M575000-ADMIN COMPUTING &amp; SYSTEMS</t>
  </si>
  <si>
    <t>M575000</t>
  </si>
  <si>
    <t>M570000-RISK SERVICES</t>
  </si>
  <si>
    <t>M570000</t>
  </si>
  <si>
    <t>M569000-LOGISTICS SERVICES</t>
  </si>
  <si>
    <t>M569000</t>
  </si>
  <si>
    <t>M567000-EQUIPMENT MANAGEMENT</t>
  </si>
  <si>
    <t>M567000</t>
  </si>
  <si>
    <t>M565000-PROCUREMENT SERVICES</t>
  </si>
  <si>
    <t>M565000</t>
  </si>
  <si>
    <t>M561000-ACCOUNTS PAYABLE</t>
  </si>
  <si>
    <t>M561000</t>
  </si>
  <si>
    <t>M560000-TREASURY &amp; DISBUR &amp; CASHIERING</t>
  </si>
  <si>
    <t>M560000</t>
  </si>
  <si>
    <t>M557000-FINANCIAL SYSTEMS SUPPORT</t>
  </si>
  <si>
    <t>M557000</t>
  </si>
  <si>
    <t>M556000-PROJECT PORTFOLIO FIN MGMT</t>
  </si>
  <si>
    <t>M556000</t>
  </si>
  <si>
    <t>M555000-STUDENT BUSINESS SERVICES</t>
  </si>
  <si>
    <t>M555000</t>
  </si>
  <si>
    <t>M554000-TRAVEL SERVICES</t>
  </si>
  <si>
    <t>M554000</t>
  </si>
  <si>
    <t>M553000-CONTRACTS &amp; REAL ESTATE SVC</t>
  </si>
  <si>
    <t>M553000</t>
  </si>
  <si>
    <t>M552000-SPONSORED RESEARCH SERVICES</t>
  </si>
  <si>
    <t>M552000</t>
  </si>
  <si>
    <t>M551000-GENERAL ACCOUNTING</t>
  </si>
  <si>
    <t>M550000-CONTROLLERS OPERATION</t>
  </si>
  <si>
    <t>M550000</t>
  </si>
  <si>
    <t>M545000-TAX &amp; COST POLICY</t>
  </si>
  <si>
    <t>M545000</t>
  </si>
  <si>
    <t>M542000-UCM PAYROLL SERVICES</t>
  </si>
  <si>
    <t>M542000</t>
  </si>
  <si>
    <t>M535000-FIRE &amp; BUILDING SAFETY</t>
  </si>
  <si>
    <t>M535000</t>
  </si>
  <si>
    <t>M530000-ENVIRONMENTAL HEALTH &amp; SAFETY</t>
  </si>
  <si>
    <t>M530000</t>
  </si>
  <si>
    <t>M529000-PHYSICAL PLANT OPERATIONS</t>
  </si>
  <si>
    <t>M529000</t>
  </si>
  <si>
    <t>M528000-CENTRAL PLANT OPERATION</t>
  </si>
  <si>
    <t>M528000</t>
  </si>
  <si>
    <t>M527000-SHIPPING&amp;RECEIVE&amp;MAIL&amp;DOC</t>
  </si>
  <si>
    <t>M527000</t>
  </si>
  <si>
    <t>M526000-PARKING &amp; ENFORCEMENT</t>
  </si>
  <si>
    <t>M526000</t>
  </si>
  <si>
    <t>M525000-FLEET SERVICES</t>
  </si>
  <si>
    <t>M525000</t>
  </si>
  <si>
    <t>M524000-TRANSPORTATION SERVICES</t>
  </si>
  <si>
    <t>M524000</t>
  </si>
  <si>
    <t>M523000-CUSTODIAL SERVICES</t>
  </si>
  <si>
    <t>M523000</t>
  </si>
  <si>
    <t>M522000-GROUNDS MAINTENANCE</t>
  </si>
  <si>
    <t>M522000</t>
  </si>
  <si>
    <t>M520000-FACILITIES OPERATIONS</t>
  </si>
  <si>
    <t>M520000</t>
  </si>
  <si>
    <t>M518000-INACT ACDMIC FACILITY PLANNING</t>
  </si>
  <si>
    <t>M518000</t>
  </si>
  <si>
    <t>M517000-CAPITAL &amp; LAND USE PLANNING</t>
  </si>
  <si>
    <t>M517000</t>
  </si>
  <si>
    <t>M516000-INACT CAPITAL FINAN&amp;SPACE MANT</t>
  </si>
  <si>
    <t>M516000</t>
  </si>
  <si>
    <t>M515000-SUSTAINABILITY</t>
  </si>
  <si>
    <t>M515000</t>
  </si>
  <si>
    <t>M514000-FINANCIAL PLANNING &amp; ANALYSIS</t>
  </si>
  <si>
    <t>M514000</t>
  </si>
  <si>
    <t>M512000-HUMAN RESOURCES</t>
  </si>
  <si>
    <t>M512000</t>
  </si>
  <si>
    <t>M510000-PROTECTIVE SERVICES</t>
  </si>
  <si>
    <t>M510000</t>
  </si>
  <si>
    <t>M505000-INACTIVE INTERNAL AUDIT</t>
  </si>
  <si>
    <t>M505000</t>
  </si>
  <si>
    <t>M503000-CENTER OF INST EFFECTIVENESS</t>
  </si>
  <si>
    <t>M503000</t>
  </si>
  <si>
    <t>M502000-EARLY CHILDHOOD EDUCATION CNTR</t>
  </si>
  <si>
    <t>M502000</t>
  </si>
  <si>
    <t>M501000-CENTER FOR BUSINESS SERVICES AND SOLUTIONS</t>
  </si>
  <si>
    <t>M501000</t>
  </si>
  <si>
    <t>M500000-AVC FISCAL INNOVATION</t>
  </si>
  <si>
    <t>M500000</t>
  </si>
  <si>
    <t>M460000-PHYSICAL OPT PLAN &amp; DEVELOP</t>
  </si>
  <si>
    <t>M460000</t>
  </si>
  <si>
    <t>M455000-ALUMNI RELATIONS</t>
  </si>
  <si>
    <t>M455000</t>
  </si>
  <si>
    <t>M450000-PHILAN &amp; STRATEGIC PARTNERSHIP</t>
  </si>
  <si>
    <t>M450000</t>
  </si>
  <si>
    <t>M410000-CAMPUS CARD</t>
  </si>
  <si>
    <t>M410000</t>
  </si>
  <si>
    <t>M405000-AUXILIARIES CAMPUS STORE</t>
  </si>
  <si>
    <t>M405000</t>
  </si>
  <si>
    <t>M403000-AUX: HOSPITALITY SERVICES</t>
  </si>
  <si>
    <t>M403000</t>
  </si>
  <si>
    <t>M402000-AUXIIARIES - HOUSING</t>
  </si>
  <si>
    <t>M402000</t>
  </si>
  <si>
    <t>M400000-AUXILIARIES - DINING</t>
  </si>
  <si>
    <t>M400000</t>
  </si>
  <si>
    <t>M370000-GRADUATE STUDENT SERVICES</t>
  </si>
  <si>
    <t>M370000</t>
  </si>
  <si>
    <t>M367000-DISABILITY SERVICES</t>
  </si>
  <si>
    <t>M367000</t>
  </si>
  <si>
    <t>M366000-COUNSELING SERVICES</t>
  </si>
  <si>
    <t>M366000</t>
  </si>
  <si>
    <t>M365000-HEALTH SERVICES</t>
  </si>
  <si>
    <t>M365000</t>
  </si>
  <si>
    <t>M364000-OFFICE OF LEADERSHP SVC CAREER</t>
  </si>
  <si>
    <t>M364000</t>
  </si>
  <si>
    <t>M362000-STUDENT ATHLETICS</t>
  </si>
  <si>
    <t>M362000</t>
  </si>
  <si>
    <t>M361000-SOCIAL JUSTICE INITIATIVES</t>
  </si>
  <si>
    <t>M361000</t>
  </si>
  <si>
    <t>M360000-STUDENT RECREATION</t>
  </si>
  <si>
    <t>M360000</t>
  </si>
  <si>
    <t>M359000-BRIGHT SUCCESS CENTER</t>
  </si>
  <si>
    <t>M359000</t>
  </si>
  <si>
    <t>M358000-STUDENTS FIRST CENTER</t>
  </si>
  <si>
    <t>M358000</t>
  </si>
  <si>
    <t>M357000-STUDENT LIFE</t>
  </si>
  <si>
    <t>M357000</t>
  </si>
  <si>
    <t>M356000-STUDENT RIGHTS RESPONSIBILITY</t>
  </si>
  <si>
    <t>M356000</t>
  </si>
  <si>
    <t>M355000-STUDENT SERVICES</t>
  </si>
  <si>
    <t>M355000</t>
  </si>
  <si>
    <t>M354000-FINANCIAL AID</t>
  </si>
  <si>
    <t>M354000</t>
  </si>
  <si>
    <t>M352000-REGISTRARS OFFICE</t>
  </si>
  <si>
    <t>M352000</t>
  </si>
  <si>
    <t>M350000-ADMISSIONS</t>
  </si>
  <si>
    <t>M350000</t>
  </si>
  <si>
    <t>M320000-CENTER FOR EDU PARTNERSHIP</t>
  </si>
  <si>
    <t>M320000</t>
  </si>
  <si>
    <t>M305000-RESIDENCE EDUCATION</t>
  </si>
  <si>
    <t>M305000</t>
  </si>
  <si>
    <t>M301000-DEAN OF STUDENTS</t>
  </si>
  <si>
    <t>M301000</t>
  </si>
  <si>
    <t>M300000-VICE CHANCELLOR STUDENT AFFAIR</t>
  </si>
  <si>
    <t>M300000</t>
  </si>
  <si>
    <t>M255000-INACTIVE GREAT VALLEY CENTER</t>
  </si>
  <si>
    <t>M255000</t>
  </si>
  <si>
    <t>M250000-RESEARCH ADMINISTRATION</t>
  </si>
  <si>
    <t>M250000</t>
  </si>
  <si>
    <t>M200000-INFORMATION TECHNOLOGY SERVICE</t>
  </si>
  <si>
    <t>M200000</t>
  </si>
  <si>
    <t>M170000-SUMMER SESSION</t>
  </si>
  <si>
    <t>M170000</t>
  </si>
  <si>
    <t>M156000-INTERNATIONAL AFFAIRS</t>
  </si>
  <si>
    <t>M156000</t>
  </si>
  <si>
    <t>M154000-VICE PROVOST FOR THE FACULTY</t>
  </si>
  <si>
    <t>M154000</t>
  </si>
  <si>
    <t>M152000-INACT INSTNL RSRCH&amp;DCISIN SUPP</t>
  </si>
  <si>
    <t>M152000</t>
  </si>
  <si>
    <t>M150000-EXECUTIVE VICE CHANCELLOR</t>
  </si>
  <si>
    <t>M150000</t>
  </si>
  <si>
    <t>M145000-ETHICS &amp; COMPLIANCE</t>
  </si>
  <si>
    <t>M145000</t>
  </si>
  <si>
    <t>M140000-EEO AA TITLE IX</t>
  </si>
  <si>
    <t>M140000</t>
  </si>
  <si>
    <t>M135000-OFFICE OF LEGAL AFFAIRS</t>
  </si>
  <si>
    <t>M135000</t>
  </si>
  <si>
    <t>M132000-CARE ADVOCACY</t>
  </si>
  <si>
    <t>M132000</t>
  </si>
  <si>
    <t>M130000-CAMPUS CLIMATE</t>
  </si>
  <si>
    <t>M130000</t>
  </si>
  <si>
    <t>M129000-CHIEF DIVERSITY OFFICER</t>
  </si>
  <si>
    <t>M129000</t>
  </si>
  <si>
    <t>M125000-PUBLIC RELATIONS</t>
  </si>
  <si>
    <t>M125000</t>
  </si>
  <si>
    <t>M120000-GOVT &amp; COMMUNITY RELATION</t>
  </si>
  <si>
    <t>M120000</t>
  </si>
  <si>
    <t>M115000-INTERNAL AUDIT</t>
  </si>
  <si>
    <t>M115000</t>
  </si>
  <si>
    <t>M110000-CHANCELLOR'S PROVISIONS</t>
  </si>
  <si>
    <t>M110000</t>
  </si>
  <si>
    <t>M105000-OMBUDS</t>
  </si>
  <si>
    <t>M105000</t>
  </si>
  <si>
    <t>M100000-CHANCELLOR'S OFFICE</t>
  </si>
  <si>
    <t>M100000</t>
  </si>
  <si>
    <t>F400000-GRADUATE DIVISION</t>
  </si>
  <si>
    <t>F400000</t>
  </si>
  <si>
    <t>F310000-EXTENSION PROGRAMS</t>
  </si>
  <si>
    <t>F310000</t>
  </si>
  <si>
    <t>F300000-SMALL BUSINESS DEVELOP CENTER</t>
  </si>
  <si>
    <t>F300000</t>
  </si>
  <si>
    <t>F200000-UNIVERSITY LIBRARY</t>
  </si>
  <si>
    <t>F200000</t>
  </si>
  <si>
    <t>F120000-CNTR FOR IT IN INTRST OF SCTY</t>
  </si>
  <si>
    <t>F120000</t>
  </si>
  <si>
    <t>ENGINEERS FOR SUSTAINABLE WRLD</t>
  </si>
  <si>
    <t>ENGINEE</t>
  </si>
  <si>
    <t>E355000-MERRIT WRITING PROGRAM</t>
  </si>
  <si>
    <t>E355000</t>
  </si>
  <si>
    <t>E350000-COLLEGE ONE</t>
  </si>
  <si>
    <t>E350000</t>
  </si>
  <si>
    <t>E327000-PUBLIC HEALTH</t>
  </si>
  <si>
    <t>E327000</t>
  </si>
  <si>
    <t>E326000-WRITING PROJECT</t>
  </si>
  <si>
    <t>E326000</t>
  </si>
  <si>
    <t>E325000-HUMANITIES CENTER</t>
  </si>
  <si>
    <t>E325000</t>
  </si>
  <si>
    <t>E324000-SPANISH</t>
  </si>
  <si>
    <t>E324000</t>
  </si>
  <si>
    <t>E323000-ENGLISH</t>
  </si>
  <si>
    <t>E323000</t>
  </si>
  <si>
    <t>E322000-SOCIOLOGY</t>
  </si>
  <si>
    <t>E322000</t>
  </si>
  <si>
    <t>E321000-PSYCHOLOGY</t>
  </si>
  <si>
    <t>E321000</t>
  </si>
  <si>
    <t>E320000-POLITICAL SCIENCE</t>
  </si>
  <si>
    <t>E320000</t>
  </si>
  <si>
    <t>E319000-LITERATURES &amp; CULTURES</t>
  </si>
  <si>
    <t>E319000</t>
  </si>
  <si>
    <t>E318000-HISTORY</t>
  </si>
  <si>
    <t>E318000</t>
  </si>
  <si>
    <t>E317000-ECONOMICS</t>
  </si>
  <si>
    <t>E317000</t>
  </si>
  <si>
    <t>E316000-COGNITIVE SCIENCE</t>
  </si>
  <si>
    <t>E316000</t>
  </si>
  <si>
    <t>E315000-ANTHROPOLOGY</t>
  </si>
  <si>
    <t>E315000</t>
  </si>
  <si>
    <t>E314000-GRAD PROG SOCIAL &amp; COG SCIENCE</t>
  </si>
  <si>
    <t>E314000</t>
  </si>
  <si>
    <t>E313000-PHILOSOPHY</t>
  </si>
  <si>
    <t>E313000</t>
  </si>
  <si>
    <t>E312000-GLOBAL ART MEDIA &amp; WRTNG STUDY</t>
  </si>
  <si>
    <t>E312000</t>
  </si>
  <si>
    <t>E311000-MANAGEMENT</t>
  </si>
  <si>
    <t>E311000</t>
  </si>
  <si>
    <t>E300000-SCHL OF SOC SCI HUMANTIES ARTS</t>
  </si>
  <si>
    <t>E300000</t>
  </si>
  <si>
    <t>E258000-QUANTITATIVE &amp; SYSTEMS BIOLOGY</t>
  </si>
  <si>
    <t>E258000</t>
  </si>
  <si>
    <t>E257000-PHYSICS</t>
  </si>
  <si>
    <t>E257000</t>
  </si>
  <si>
    <t>E256000-APPLIED MATHEMATICS</t>
  </si>
  <si>
    <t>E256000</t>
  </si>
  <si>
    <t>E255000-BIOLOGICAL SCIENCES LES</t>
  </si>
  <si>
    <t>E255000</t>
  </si>
  <si>
    <t>E254000-ENVIRONMENTAL SYSTEMS</t>
  </si>
  <si>
    <t>E254000</t>
  </si>
  <si>
    <t>E253000-EARTH SYSTEMS SCIENCE</t>
  </si>
  <si>
    <t>E253000</t>
  </si>
  <si>
    <t>E252000-CHEMICAL SCIENCES</t>
  </si>
  <si>
    <t>E252000</t>
  </si>
  <si>
    <t>E251000-BIOLOGICAL SCIENCES MCB</t>
  </si>
  <si>
    <t>E251000</t>
  </si>
  <si>
    <t>E250000-NATURAL SCIENCES DEAN</t>
  </si>
  <si>
    <t>E217000-ELECTRICAL ENGINEERING</t>
  </si>
  <si>
    <t>E217000</t>
  </si>
  <si>
    <t>E216000-MECHANICAL ENGINEERING</t>
  </si>
  <si>
    <t>E216000</t>
  </si>
  <si>
    <t>E215000-MATERIALS SCIENCE &amp; ENGRNG</t>
  </si>
  <si>
    <t>E215000</t>
  </si>
  <si>
    <t>E214000-ENVIRONMENTAL ENGINEERING</t>
  </si>
  <si>
    <t>E214000</t>
  </si>
  <si>
    <t>E214000-CIVIL &amp; ENVIORNMENTAL ENGINEERING</t>
  </si>
  <si>
    <t>E213000-COMPUTER SCIENCE &amp; ENGINEERING</t>
  </si>
  <si>
    <t>E213000</t>
  </si>
  <si>
    <t>E212000-BIOENGINEERING</t>
  </si>
  <si>
    <t>E212000</t>
  </si>
  <si>
    <t>E211000-ATOM MLCLR SCIENCE &amp; ENGRNG</t>
  </si>
  <si>
    <t>E211000</t>
  </si>
  <si>
    <t>E210000-MGT OF INNOV STNBLTY &amp; TECH</t>
  </si>
  <si>
    <t>E210000</t>
  </si>
  <si>
    <t>E205-ENGINEERS FOR SUSTAINABLE WRLD</t>
  </si>
  <si>
    <t>E205-EN</t>
  </si>
  <si>
    <t>E200000-SCHOOL OF ENGINEERING</t>
  </si>
  <si>
    <t>E200000</t>
  </si>
  <si>
    <t>E125000-INTERNATIONAL PROGRAM</t>
  </si>
  <si>
    <t>E125000</t>
  </si>
  <si>
    <t>E120000-ACADEMIC SENATE</t>
  </si>
  <si>
    <t>E120000</t>
  </si>
  <si>
    <t>E110000-FRESNO OUTREACH</t>
  </si>
  <si>
    <t>E110000</t>
  </si>
  <si>
    <t>E105000-Medical Education (MedEd)</t>
  </si>
  <si>
    <t>E105000</t>
  </si>
  <si>
    <t>E104000-OFFICE OF INSTITUTIONAL ASSESS</t>
  </si>
  <si>
    <t>E104000</t>
  </si>
  <si>
    <t>E103000-UNDERGRADUATE EDUCATION</t>
  </si>
  <si>
    <t>E103000</t>
  </si>
  <si>
    <t>E102000-VICE PROVOST FOR A PLANNING</t>
  </si>
  <si>
    <t>E102000</t>
  </si>
  <si>
    <t>E101000-PROVOST &amp; EVC</t>
  </si>
  <si>
    <t>E101000</t>
  </si>
  <si>
    <t>E100000-ACADEMIC PERSONNEL</t>
  </si>
  <si>
    <t>E100000</t>
  </si>
  <si>
    <t>D999000-CAMPUS CONTROL</t>
  </si>
  <si>
    <t>D999000</t>
  </si>
  <si>
    <t>D800000-VC-EQUITY JUSTICE &amp; INCLUSIVE EXCELLENCE</t>
  </si>
  <si>
    <t>D800000</t>
  </si>
  <si>
    <t>D685000-BUSINESS &amp; FINANCIAL SERVICES</t>
  </si>
  <si>
    <t>D685000</t>
  </si>
  <si>
    <t>D680000-PUBLIC &amp; CAMPUS SAFETY</t>
  </si>
  <si>
    <t>D680000</t>
  </si>
  <si>
    <t>D674000-PHYSICAL OPT PLAN &amp; DEVELOP</t>
  </si>
  <si>
    <t>D674000</t>
  </si>
  <si>
    <t>D670000-PEOPLE &amp; STRATEGY</t>
  </si>
  <si>
    <t>D670000</t>
  </si>
  <si>
    <t>D658000-FINANCIAL PLANNING &amp; ANALYSIS</t>
  </si>
  <si>
    <t>D658000</t>
  </si>
  <si>
    <t>D657000-CENTER OF INST EFFECTIVENESS</t>
  </si>
  <si>
    <t>D657000</t>
  </si>
  <si>
    <t>D656000-AUXILIARY &amp; FISCAL INNOVATION</t>
  </si>
  <si>
    <t>D656000</t>
  </si>
  <si>
    <t>D655000-VC CFO OPERATIONS</t>
  </si>
  <si>
    <t>D655000</t>
  </si>
  <si>
    <t>D650000-VC CHIEF EXT RELATIONS OFFICER</t>
  </si>
  <si>
    <t>D650000</t>
  </si>
  <si>
    <t>D646000-STUDENT HEALTH &amp; WELLNESS</t>
  </si>
  <si>
    <t>D646000</t>
  </si>
  <si>
    <t>D644000-STUDENT &amp; CAMPUS LIFE</t>
  </si>
  <si>
    <t>D644000</t>
  </si>
  <si>
    <t>D643000-ENROLLMENT MANAGEMENT</t>
  </si>
  <si>
    <t>D643000</t>
  </si>
  <si>
    <t>D642000-STUDENT ACADEMIC SERVICES</t>
  </si>
  <si>
    <t>D642000</t>
  </si>
  <si>
    <t>D640000-VICE CHANCELLOR STUDENT AFFAIR</t>
  </si>
  <si>
    <t>D640000</t>
  </si>
  <si>
    <t>D630000-VICE CHANCELLOR RESEARCH</t>
  </si>
  <si>
    <t>D630000</t>
  </si>
  <si>
    <t>D622000-INFORMATION TECHNOLOGY SERVICE</t>
  </si>
  <si>
    <t>D622000</t>
  </si>
  <si>
    <t>D600000-CHANCELLORS ORGANIZATION</t>
  </si>
  <si>
    <t>D600000</t>
  </si>
  <si>
    <t>D320000-UNIVERSITY EXTENSION</t>
  </si>
  <si>
    <t>D320000</t>
  </si>
  <si>
    <t>D140000-SCHL OF SOC SCI HUMANTIES ARTS</t>
  </si>
  <si>
    <t>D140000</t>
  </si>
  <si>
    <t>D130000-SCHOOL OF NATURAL SCIENCES</t>
  </si>
  <si>
    <t>D130000</t>
  </si>
  <si>
    <t>D120000-SCHOOL OF ENGINEERING</t>
  </si>
  <si>
    <t>D120000</t>
  </si>
  <si>
    <t>D101000-ACADEMIC SUPPORT</t>
  </si>
  <si>
    <t>D101000</t>
  </si>
  <si>
    <t>D100000-PROVOST</t>
  </si>
  <si>
    <t>D100000</t>
  </si>
  <si>
    <t>BZ99000-CAMPUS CONTROL</t>
  </si>
  <si>
    <t>BZ99000</t>
  </si>
  <si>
    <t>BA80000-VC-EQUITY JUSTICE &amp; INCLUSIVE EXCELLENCE</t>
  </si>
  <si>
    <t>BA80000</t>
  </si>
  <si>
    <t>BA70000-VC-CHIEF OPERATING OFFICER</t>
  </si>
  <si>
    <t>BA70000</t>
  </si>
  <si>
    <t>BA60000-VC CHIEF FINAN &amp; ADMIN OFFICER</t>
  </si>
  <si>
    <t>BA60000</t>
  </si>
  <si>
    <t>BA50000-VC CHIEF EXT RELATIONS OFFICER</t>
  </si>
  <si>
    <t>BA50000</t>
  </si>
  <si>
    <t>BA40000-VICE CHANCELLOR STUDENT AFFAIR</t>
  </si>
  <si>
    <t>BA40000</t>
  </si>
  <si>
    <t>BA30000-VICE CHANCELLOR RESEARCH</t>
  </si>
  <si>
    <t>BA30000</t>
  </si>
  <si>
    <t>BA20000-EXECUTIVE VICE CHANCELLOR</t>
  </si>
  <si>
    <t>BA20000</t>
  </si>
  <si>
    <t>BA10000-CHANCELLORS ORGANIZATION</t>
  </si>
  <si>
    <t>BA10000</t>
  </si>
  <si>
    <t>AE20000-UNIVERSTIY EXTENSION</t>
  </si>
  <si>
    <t>AE20000</t>
  </si>
  <si>
    <t>AB40000-SCHL OF SOC SCI HUMANTIES ARTS</t>
  </si>
  <si>
    <t>AB40000</t>
  </si>
  <si>
    <t>AB30000-SCHOOL OF NATURAL SCIENCES</t>
  </si>
  <si>
    <t>AB30000</t>
  </si>
  <si>
    <t>AB20000-SCHOOL OF ENGINEERING</t>
  </si>
  <si>
    <t>AB20000</t>
  </si>
  <si>
    <t>AB10000-PROVOST</t>
  </si>
  <si>
    <t>AB10000</t>
  </si>
  <si>
    <t>Location</t>
  </si>
  <si>
    <t>Status</t>
  </si>
  <si>
    <t>Classification</t>
  </si>
  <si>
    <t>Organization ID</t>
  </si>
  <si>
    <t>Name</t>
  </si>
  <si>
    <t>Financial/HR Unit Equivalent</t>
  </si>
  <si>
    <t>*Business Unit</t>
  </si>
  <si>
    <t>*Expenditure Batch</t>
  </si>
  <si>
    <t>Batch Description</t>
  </si>
  <si>
    <t>RITMXXXXXXX</t>
  </si>
  <si>
    <t>PPM Capture Costs Template</t>
  </si>
  <si>
    <t>0</t>
  </si>
  <si>
    <t>UCM Journal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</si>
</sst>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"/>
    <numFmt numFmtId="169" formatCode="#,##0.00000"/>
    <numFmt numFmtId="170" formatCode="#,##0.000000"/>
    <numFmt numFmtId="171" formatCode="mm/dd/yyyy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sz val="8"/>
      <color rgb="FF000000"/>
      <name val="Tahoma"/>
      <family val="2"/>
    </font>
    <font>
      <sz val="8"/>
      <color rgb="FF993300"/>
      <name val="Tahoma"/>
      <family val="2"/>
    </font>
    <font>
      <sz val="10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sz val="9"/>
      <color rgb="FF333333"/>
      <name val="Helvetica"/>
      <family val="2"/>
    </font>
    <font>
      <b/>
      <sz val="9"/>
      <color rgb="FF4F4F4F"/>
      <name val="Helvetica"/>
      <family val="2"/>
    </font>
    <font>
      <sz val="9"/>
      <color rgb="FF000000"/>
      <name val="Helvetica"/>
      <family val="2"/>
    </font>
    <font>
      <b/>
      <sz val="10"/>
      <color rgb="FF000000"/>
      <name val="Helvetica"/>
      <family val="2"/>
    </font>
    <font>
      <sz val="9"/>
      <color rgb="FF63AEEE"/>
      <name val="Helvetica"/>
      <family val="2"/>
    </font>
    <font>
      <b/>
      <sz val="11"/>
      <color rgb="FF454545"/>
      <name val="Helvetica"/>
      <family val="2"/>
    </font>
    <font>
      <b/>
      <sz val="14"/>
      <color rgb="FF252525"/>
      <name val="Helvetica"/>
      <family val="2"/>
    </font>
    <font>
      <b/>
      <sz val="12"/>
      <color rgb="FF252525"/>
      <name val="Helvetica"/>
      <family val="2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rgb="FF003399"/>
      <name val="Tahoma"/>
      <family val="2"/>
    </font>
    <font>
      <b/>
      <sz val="11"/>
      <name val="Tahoma"/>
      <family val="2"/>
    </font>
    <font>
      <b/>
      <sz val="10"/>
      <color rgb="FFC70000"/>
      <name val="Tahoma"/>
      <family val="2"/>
    </font>
    <font>
      <b/>
      <i/>
      <sz val="8"/>
      <name val="Tahoma"/>
      <family val="2"/>
    </font>
    <font>
      <b/>
      <sz val="14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E6E8EC"/>
      </left>
      <right style="thin">
        <color rgb="FF8694A1"/>
      </right>
      <top style="double">
        <color rgb="FFE6E8EC"/>
      </top>
      <bottom style="double">
        <color rgb="FF8694A1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/>
      <bottom style="thin">
        <color indexed="64"/>
      </bottom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rgb="FF7F7F7F"/>
      </top>
      <bottom/>
      <diagonal/>
    </border>
  </borders>
  <cellStyleXfs count="139">
    <xf numFmtId="0" fontId="0" fillId="0" borderId="1">
      <alignment wrapText="1"/>
    </xf>
    <xf numFmtId="0" fontId="3" fillId="10" borderId="3">
      <protection locked="0"/>
    </xf>
    <xf numFmtId="4" fontId="3" fillId="10" borderId="3">
      <protection locked="0"/>
    </xf>
    <xf numFmtId="3" fontId="3" fillId="10" borderId="3">
      <protection locked="0"/>
    </xf>
    <xf numFmtId="0" fontId="10" fillId="11" borderId="0"/>
    <xf numFmtId="0" fontId="10" fillId="10" borderId="0">
      <protection locked="0"/>
    </xf>
    <xf numFmtId="14" fontId="10" fillId="10" borderId="0">
      <protection locked="0"/>
    </xf>
    <xf numFmtId="0" fontId="11" fillId="10" borderId="0"/>
    <xf numFmtId="0" fontId="10" fillId="12" borderId="0"/>
    <xf numFmtId="0" fontId="10" fillId="10" borderId="0"/>
    <xf numFmtId="0" fontId="3" fillId="3" borderId="0">
      <alignment horizontal="left"/>
    </xf>
    <xf numFmtId="0" fontId="3" fillId="3" borderId="0">
      <alignment horizontal="left"/>
    </xf>
    <xf numFmtId="0" fontId="4" fillId="3" borderId="0">
      <alignment horizontal="left"/>
    </xf>
    <xf numFmtId="166" fontId="3" fillId="3" borderId="0">
      <alignment horizontal="left"/>
    </xf>
    <xf numFmtId="0" fontId="3" fillId="2" borderId="0">
      <alignment horizontal="left"/>
    </xf>
    <xf numFmtId="0" fontId="3" fillId="0" borderId="1">
      <alignment horizontal="left"/>
    </xf>
    <xf numFmtId="14" fontId="3" fillId="2" borderId="1">
      <alignment horizontal="left" wrapText="1"/>
    </xf>
    <xf numFmtId="167" fontId="3" fillId="2" borderId="1">
      <alignment horizontal="left" wrapText="1"/>
    </xf>
    <xf numFmtId="0" fontId="3" fillId="2" borderId="1">
      <alignment horizontal="left" wrapText="1"/>
    </xf>
    <xf numFmtId="0" fontId="4" fillId="0" borderId="0">
      <alignment horizontal="left"/>
    </xf>
    <xf numFmtId="0" fontId="4" fillId="0" borderId="1">
      <alignment horizontal="left"/>
    </xf>
    <xf numFmtId="0" fontId="4" fillId="0" borderId="0">
      <alignment horizontal="left" wrapText="1"/>
    </xf>
    <xf numFmtId="0" fontId="4" fillId="5" borderId="1">
      <alignment wrapText="1"/>
    </xf>
    <xf numFmtId="0" fontId="4" fillId="0" borderId="0">
      <alignment horizontal="left" wrapText="1"/>
    </xf>
    <xf numFmtId="164" fontId="3" fillId="2" borderId="0"/>
    <xf numFmtId="0" fontId="3" fillId="2" borderId="0">
      <alignment horizontal="left" wrapText="1"/>
    </xf>
    <xf numFmtId="0" fontId="3" fillId="0" borderId="0">
      <alignment horizontal="right"/>
    </xf>
    <xf numFmtId="0" fontId="3" fillId="0" borderId="1">
      <alignment horizontal="right"/>
    </xf>
    <xf numFmtId="0" fontId="3" fillId="2" borderId="1">
      <alignment horizontal="right"/>
    </xf>
    <xf numFmtId="0" fontId="3" fillId="0" borderId="1">
      <alignment horizontal="right" wrapText="1"/>
    </xf>
    <xf numFmtId="2" fontId="4" fillId="0" borderId="0">
      <alignment horizontal="right"/>
    </xf>
    <xf numFmtId="1" fontId="4" fillId="0" borderId="1">
      <alignment horizontal="right"/>
    </xf>
    <xf numFmtId="1" fontId="4" fillId="0" borderId="1">
      <alignment horizontal="right" wrapText="1"/>
    </xf>
    <xf numFmtId="2" fontId="4" fillId="0" borderId="0">
      <alignment horizontal="right" wrapText="1"/>
    </xf>
    <xf numFmtId="164" fontId="3" fillId="2" borderId="0">
      <alignment horizontal="right"/>
    </xf>
    <xf numFmtId="0" fontId="3" fillId="0" borderId="0">
      <alignment horizontal="right" wrapText="1"/>
    </xf>
    <xf numFmtId="0" fontId="3" fillId="2" borderId="1"/>
    <xf numFmtId="168" fontId="3" fillId="2" borderId="1"/>
    <xf numFmtId="0" fontId="3" fillId="2" borderId="1">
      <alignment horizontal="left"/>
    </xf>
    <xf numFmtId="0" fontId="3" fillId="2" borderId="1">
      <alignment wrapText="1"/>
    </xf>
    <xf numFmtId="0" fontId="4" fillId="2" borderId="2">
      <alignment horizontal="right"/>
    </xf>
    <xf numFmtId="0" fontId="4" fillId="5" borderId="1"/>
    <xf numFmtId="0" fontId="4" fillId="5" borderId="1"/>
    <xf numFmtId="0" fontId="4" fillId="5" borderId="3">
      <alignment horizontal="left" wrapText="1"/>
    </xf>
    <xf numFmtId="0" fontId="4" fillId="5" borderId="1">
      <alignment horizontal="left" wrapText="1"/>
    </xf>
    <xf numFmtId="2" fontId="4" fillId="2" borderId="0" applyNumberFormat="0">
      <alignment horizontal="right"/>
    </xf>
    <xf numFmtId="0" fontId="4" fillId="3" borderId="0">
      <alignment horizontal="right"/>
    </xf>
    <xf numFmtId="0" fontId="3" fillId="7" borderId="1"/>
    <xf numFmtId="0" fontId="3" fillId="7" borderId="1">
      <alignment wrapText="1"/>
    </xf>
    <xf numFmtId="0" fontId="3" fillId="8" borderId="1"/>
    <xf numFmtId="0" fontId="3" fillId="8" borderId="1">
      <alignment wrapText="1"/>
    </xf>
    <xf numFmtId="0" fontId="8" fillId="8" borderId="1"/>
    <xf numFmtId="0" fontId="5" fillId="3" borderId="0"/>
    <xf numFmtId="0" fontId="3" fillId="4" borderId="1"/>
    <xf numFmtId="0" fontId="3" fillId="13" borderId="1"/>
    <xf numFmtId="4" fontId="3" fillId="4" borderId="1"/>
    <xf numFmtId="1" fontId="3" fillId="4" borderId="1"/>
    <xf numFmtId="1" fontId="3" fillId="4" borderId="1">
      <alignment horizontal="left"/>
    </xf>
    <xf numFmtId="0" fontId="3" fillId="4" borderId="3">
      <alignment horizontal="center"/>
    </xf>
    <xf numFmtId="0" fontId="3" fillId="4" borderId="1">
      <alignment horizontal="center"/>
    </xf>
    <xf numFmtId="0" fontId="3" fillId="4" borderId="1">
      <alignment horizontal="center" wrapText="1"/>
    </xf>
    <xf numFmtId="0" fontId="9" fillId="4" borderId="1">
      <alignment horizontal="center"/>
    </xf>
    <xf numFmtId="0" fontId="3" fillId="4" borderId="1">
      <alignment horizontal="center"/>
    </xf>
    <xf numFmtId="164" fontId="3" fillId="4" borderId="1"/>
    <xf numFmtId="0" fontId="3" fillId="4" borderId="1">
      <alignment horizontal="left"/>
    </xf>
    <xf numFmtId="165" fontId="3" fillId="4" borderId="1">
      <alignment horizontal="left"/>
    </xf>
    <xf numFmtId="0" fontId="6" fillId="4" borderId="1"/>
    <xf numFmtId="0" fontId="6" fillId="4" borderId="1">
      <alignment wrapText="1"/>
    </xf>
    <xf numFmtId="0" fontId="3" fillId="4" borderId="1">
      <alignment wrapText="1"/>
    </xf>
    <xf numFmtId="0" fontId="3" fillId="9" borderId="1"/>
    <xf numFmtId="0" fontId="3" fillId="9" borderId="1">
      <alignment wrapText="1"/>
    </xf>
    <xf numFmtId="0" fontId="7" fillId="3" borderId="0"/>
    <xf numFmtId="0" fontId="4" fillId="3" borderId="0">
      <alignment horizontal="left"/>
    </xf>
    <xf numFmtId="0" fontId="4" fillId="6" borderId="1"/>
    <xf numFmtId="164" fontId="4" fillId="6" borderId="1">
      <alignment wrapText="1"/>
    </xf>
    <xf numFmtId="0" fontId="3" fillId="0" borderId="1">
      <alignment horizontal="left"/>
    </xf>
    <xf numFmtId="0" fontId="4" fillId="13" borderId="0">
      <alignment horizontal="right"/>
      <protection locked="0"/>
    </xf>
    <xf numFmtId="0" fontId="12" fillId="0" borderId="7" applyNumberFormat="0" applyFill="0" applyProtection="0">
      <alignment wrapText="1"/>
      <protection locked="0"/>
    </xf>
    <xf numFmtId="0" fontId="12" fillId="20" borderId="1" applyNumberFormat="0">
      <alignment wrapText="1"/>
    </xf>
    <xf numFmtId="49" fontId="3" fillId="0" borderId="1"/>
    <xf numFmtId="0" fontId="10" fillId="10" borderId="4">
      <protection locked="0"/>
    </xf>
    <xf numFmtId="0" fontId="13" fillId="15" borderId="8" applyNumberFormat="0">
      <alignment horizontal="center" vertical="center"/>
    </xf>
    <xf numFmtId="0" fontId="14" fillId="16" borderId="9" applyNumberFormat="0">
      <alignment horizontal="center" vertical="center" wrapText="1"/>
    </xf>
    <xf numFmtId="0" fontId="13" fillId="17" borderId="8" applyNumberFormat="0">
      <alignment horizontal="center" vertical="center" wrapText="1"/>
      <protection locked="0"/>
    </xf>
    <xf numFmtId="0" fontId="13" fillId="0" borderId="8" applyNumberFormat="0">
      <alignment horizontal="center" vertical="center" wrapText="1"/>
      <protection locked="0"/>
    </xf>
    <xf numFmtId="0" fontId="15" fillId="18" borderId="10" applyNumberFormat="0">
      <alignment horizontal="left" indent="1"/>
    </xf>
    <xf numFmtId="0" fontId="12" fillId="19" borderId="11" applyNumberFormat="0">
      <alignment wrapText="1"/>
    </xf>
    <xf numFmtId="0" fontId="14" fillId="16" borderId="12" applyNumberFormat="0">
      <alignment horizontal="center" vertical="center" wrapText="1"/>
    </xf>
    <xf numFmtId="169" fontId="3" fillId="2" borderId="1"/>
    <xf numFmtId="0" fontId="4" fillId="13" borderId="13">
      <alignment horizontal="right"/>
      <protection locked="0"/>
    </xf>
    <xf numFmtId="0" fontId="4" fillId="13" borderId="4">
      <alignment horizontal="right"/>
      <protection locked="0"/>
    </xf>
    <xf numFmtId="0" fontId="14" fillId="21" borderId="8" applyNumberFormat="0">
      <alignment shrinkToFit="1"/>
    </xf>
    <xf numFmtId="0" fontId="17" fillId="10" borderId="1" applyNumberFormat="0" applyFill="0" applyBorder="0">
      <alignment horizontal="right" vertical="center" wrapText="1" indent="1"/>
    </xf>
    <xf numFmtId="0" fontId="16" fillId="10" borderId="1" applyNumberFormat="0" applyFill="0" applyBorder="0">
      <alignment horizontal="left" vertical="center" wrapText="1"/>
    </xf>
    <xf numFmtId="0" fontId="16" fillId="22" borderId="14" applyNumberFormat="0">
      <alignment horizontal="left" vertical="center" wrapText="1"/>
      <protection locked="0"/>
    </xf>
    <xf numFmtId="0" fontId="19" fillId="23" borderId="15" applyNumberFormat="0">
      <alignment vertical="center" wrapText="1"/>
    </xf>
    <xf numFmtId="0" fontId="20" fillId="24" borderId="16" applyNumberFormat="0">
      <alignment horizontal="center" vertical="center" wrapText="1"/>
    </xf>
    <xf numFmtId="0" fontId="16" fillId="25" borderId="16" applyNumberFormat="0">
      <alignment vertical="center" wrapText="1"/>
    </xf>
    <xf numFmtId="0" fontId="16" fillId="10" borderId="16" applyNumberFormat="0">
      <alignment vertical="center" wrapText="1"/>
      <protection locked="0"/>
    </xf>
    <xf numFmtId="0" fontId="18" fillId="24" borderId="16" applyNumberFormat="0">
      <alignment vertical="center" shrinkToFit="1"/>
    </xf>
    <xf numFmtId="0" fontId="18" fillId="24" borderId="16" applyNumberFormat="0">
      <alignment horizontal="center" vertical="center" wrapText="1"/>
    </xf>
    <xf numFmtId="0" fontId="21" fillId="26" borderId="17" applyNumberFormat="0">
      <alignment vertical="center"/>
    </xf>
    <xf numFmtId="0" fontId="22" fillId="10" borderId="1" applyNumberFormat="0" applyFill="0" applyBorder="0">
      <alignment horizontal="left" wrapText="1" indent="1"/>
    </xf>
    <xf numFmtId="0" fontId="23" fillId="10" borderId="1" applyNumberFormat="0" applyFill="0" applyBorder="0">
      <alignment horizontal="left" wrapText="1" indent="1"/>
    </xf>
    <xf numFmtId="44" fontId="24" fillId="0" borderId="0" applyFont="0" applyFill="0" applyBorder="0" applyAlignment="0" applyProtection="0"/>
    <xf numFmtId="0" fontId="25" fillId="27" borderId="3">
      <alignment shrinkToFit="1"/>
    </xf>
    <xf numFmtId="49" fontId="12" fillId="2" borderId="3"/>
    <xf numFmtId="4" fontId="12" fillId="2" borderId="3"/>
    <xf numFmtId="170" fontId="12" fillId="2" borderId="3"/>
    <xf numFmtId="14" fontId="12" fillId="2" borderId="3">
      <alignment horizontal="left"/>
    </xf>
    <xf numFmtId="49" fontId="26" fillId="27" borderId="3">
      <alignment wrapText="1"/>
    </xf>
    <xf numFmtId="0" fontId="12" fillId="27" borderId="3">
      <alignment horizontal="left"/>
    </xf>
    <xf numFmtId="0" fontId="7" fillId="5" borderId="3">
      <alignment shrinkToFit="1"/>
    </xf>
    <xf numFmtId="0" fontId="7" fillId="5" borderId="3">
      <alignment horizontal="left" wrapText="1"/>
    </xf>
    <xf numFmtId="0" fontId="7" fillId="5" borderId="3">
      <alignment horizontal="right" wrapText="1"/>
    </xf>
    <xf numFmtId="0" fontId="7" fillId="5" borderId="3"/>
    <xf numFmtId="0" fontId="7" fillId="5" borderId="3">
      <alignment horizontal="center"/>
    </xf>
    <xf numFmtId="0" fontId="27" fillId="3" borderId="0"/>
    <xf numFmtId="0" fontId="28" fillId="27" borderId="18">
      <alignment vertical="top" wrapText="1"/>
      <protection locked="0"/>
    </xf>
    <xf numFmtId="0" fontId="7" fillId="5" borderId="19">
      <alignment horizontal="right"/>
    </xf>
    <xf numFmtId="0" fontId="12" fillId="28" borderId="19">
      <alignment horizontal="left"/>
      <protection locked="0"/>
    </xf>
    <xf numFmtId="0" fontId="28" fillId="27" borderId="19">
      <alignment vertical="top" wrapText="1"/>
      <protection locked="0"/>
    </xf>
    <xf numFmtId="0" fontId="7" fillId="5" borderId="20">
      <alignment horizontal="right"/>
    </xf>
    <xf numFmtId="0" fontId="12" fillId="28" borderId="18">
      <alignment horizontal="right"/>
      <protection locked="0"/>
    </xf>
    <xf numFmtId="0" fontId="12" fillId="28" borderId="21">
      <protection locked="0"/>
    </xf>
    <xf numFmtId="14" fontId="12" fillId="28" borderId="0">
      <alignment horizontal="left"/>
      <protection locked="0"/>
    </xf>
    <xf numFmtId="0" fontId="7" fillId="5" borderId="0">
      <alignment horizontal="right"/>
    </xf>
    <xf numFmtId="49" fontId="12" fillId="28" borderId="0">
      <protection locked="0"/>
    </xf>
    <xf numFmtId="0" fontId="7" fillId="5" borderId="22">
      <alignment horizontal="right" wrapText="1"/>
    </xf>
    <xf numFmtId="0" fontId="12" fillId="27" borderId="21">
      <protection locked="0"/>
    </xf>
    <xf numFmtId="4" fontId="12" fillId="27" borderId="0"/>
    <xf numFmtId="0" fontId="12" fillId="27" borderId="23">
      <alignment horizontal="right"/>
      <protection locked="0"/>
    </xf>
    <xf numFmtId="4" fontId="12" fillId="27" borderId="24"/>
    <xf numFmtId="0" fontId="7" fillId="5" borderId="25">
      <alignment horizontal="right" wrapText="1"/>
    </xf>
    <xf numFmtId="0" fontId="12" fillId="27" borderId="26">
      <protection locked="0"/>
    </xf>
    <xf numFmtId="0" fontId="7" fillId="5" borderId="24">
      <alignment horizontal="right"/>
    </xf>
    <xf numFmtId="0" fontId="30" fillId="3" borderId="0"/>
    <xf numFmtId="0" fontId="2" fillId="0" borderId="0"/>
    <xf numFmtId="0" fontId="1" fillId="0" borderId="0"/>
  </cellStyleXfs>
  <cellXfs count="86">
    <xf numFmtId="0" fontId="0" fillId="0" borderId="1" xfId="0">
      <alignment wrapText="1"/>
    </xf>
    <xf numFmtId="0" fontId="3" fillId="2" borderId="0" xfId="14">
      <alignment horizontal="left"/>
    </xf>
    <xf numFmtId="0" fontId="3" fillId="3" borderId="0" xfId="11">
      <alignment horizontal="left"/>
    </xf>
    <xf numFmtId="1" fontId="3" fillId="3" borderId="0" xfId="11" applyNumberFormat="1">
      <alignment horizontal="left"/>
    </xf>
    <xf numFmtId="1" fontId="3" fillId="2" borderId="0" xfId="14" applyNumberFormat="1">
      <alignment horizontal="left"/>
    </xf>
    <xf numFmtId="0" fontId="0" fillId="14" borderId="0" xfId="0" applyFill="1" applyBorder="1">
      <alignment wrapText="1"/>
    </xf>
    <xf numFmtId="0" fontId="0" fillId="0" borderId="1" xfId="0">
      <alignment wrapText="1"/>
    </xf>
    <xf numFmtId="0" fontId="0" fillId="0" borderId="1" xfId="0" quotePrefix="1">
      <alignment wrapText="1"/>
    </xf>
    <xf numFmtId="0" fontId="3" fillId="3" borderId="4" xfId="11" applyBorder="1">
      <alignment horizontal="left"/>
    </xf>
    <xf numFmtId="0" fontId="3" fillId="3" borderId="13" xfId="11" applyBorder="1">
      <alignment horizontal="left"/>
    </xf>
    <xf numFmtId="0" fontId="3" fillId="3" borderId="6" xfId="11" applyBorder="1">
      <alignment horizontal="left"/>
    </xf>
    <xf numFmtId="0" fontId="3" fillId="3" borderId="5" xfId="11" applyBorder="1">
      <alignment horizontal="left"/>
    </xf>
    <xf numFmtId="0" fontId="10" fillId="12" borderId="0" xfId="8" applyProtection="1"/>
    <xf numFmtId="0" fontId="5" fillId="3" borderId="0" xfId="52" applyProtection="1"/>
    <xf numFmtId="0" fontId="4" fillId="13" borderId="4" xfId="90" applyProtection="1">
      <alignment horizontal="right"/>
    </xf>
    <xf numFmtId="0" fontId="4" fillId="13" borderId="0" xfId="76" applyProtection="1">
      <alignment horizontal="right"/>
    </xf>
    <xf numFmtId="0" fontId="10" fillId="10" borderId="0" xfId="5" applyProtection="1">
      <protection locked="0"/>
    </xf>
    <xf numFmtId="0" fontId="4" fillId="3" borderId="0" xfId="12" applyProtection="1">
      <alignment horizontal="left"/>
    </xf>
    <xf numFmtId="0" fontId="3" fillId="3" borderId="0" xfId="11" applyProtection="1">
      <alignment horizontal="left"/>
    </xf>
    <xf numFmtId="0" fontId="4" fillId="13" borderId="13" xfId="89" applyProtection="1">
      <alignment horizontal="right"/>
    </xf>
    <xf numFmtId="0" fontId="10" fillId="10" borderId="4" xfId="80" applyProtection="1">
      <protection locked="0"/>
    </xf>
    <xf numFmtId="0" fontId="12" fillId="20" borderId="1" xfId="78" applyProtection="1">
      <alignment wrapText="1"/>
    </xf>
    <xf numFmtId="0" fontId="12" fillId="20" borderId="1" xfId="78" applyProtection="1">
      <alignment wrapText="1"/>
      <protection locked="0"/>
    </xf>
    <xf numFmtId="49" fontId="3" fillId="0" borderId="1" xfId="79" applyProtection="1">
      <protection locked="0"/>
    </xf>
    <xf numFmtId="14" fontId="3" fillId="2" borderId="1" xfId="16" applyProtection="1">
      <alignment horizontal="left" wrapText="1"/>
      <protection locked="0"/>
    </xf>
    <xf numFmtId="168" fontId="3" fillId="2" borderId="1" xfId="37" applyProtection="1">
      <protection locked="0"/>
    </xf>
    <xf numFmtId="169" fontId="3" fillId="2" borderId="1" xfId="88" applyProtection="1">
      <protection locked="0"/>
    </xf>
    <xf numFmtId="0" fontId="4" fillId="5" borderId="1" xfId="41" applyProtection="1"/>
    <xf numFmtId="0" fontId="25" fillId="27" borderId="3" xfId="105">
      <alignment shrinkToFit="1"/>
    </xf>
    <xf numFmtId="49" fontId="12" fillId="2" borderId="3" xfId="106"/>
    <xf numFmtId="49" fontId="12" fillId="2" borderId="3" xfId="106" applyProtection="1">
      <protection locked="0"/>
    </xf>
    <xf numFmtId="4" fontId="12" fillId="2" borderId="3" xfId="107" applyProtection="1">
      <protection locked="0"/>
    </xf>
    <xf numFmtId="170" fontId="12" fillId="2" borderId="3" xfId="108" applyProtection="1">
      <protection locked="0"/>
    </xf>
    <xf numFmtId="14" fontId="12" fillId="2" borderId="3" xfId="109" applyProtection="1">
      <alignment horizontal="left"/>
      <protection locked="0"/>
    </xf>
    <xf numFmtId="49" fontId="26" fillId="27" borderId="3" xfId="110">
      <alignment wrapText="1"/>
    </xf>
    <xf numFmtId="0" fontId="12" fillId="27" borderId="3" xfId="111" applyProtection="1">
      <alignment horizontal="left"/>
      <protection locked="0"/>
    </xf>
    <xf numFmtId="0" fontId="7" fillId="5" borderId="3" xfId="112">
      <alignment shrinkToFit="1"/>
    </xf>
    <xf numFmtId="0" fontId="7" fillId="5" borderId="3" xfId="113">
      <alignment horizontal="left" wrapText="1"/>
    </xf>
    <xf numFmtId="0" fontId="7" fillId="5" borderId="3" xfId="114">
      <alignment horizontal="right" wrapText="1"/>
    </xf>
    <xf numFmtId="0" fontId="7" fillId="5" borderId="3" xfId="115"/>
    <xf numFmtId="0" fontId="7" fillId="5" borderId="3" xfId="115" applyAlignment="1">
      <alignment horizontal="center" wrapText="1"/>
    </xf>
    <xf numFmtId="0" fontId="7" fillId="5" borderId="3" xfId="116" applyAlignment="1">
      <alignment horizontal="center" wrapText="1"/>
    </xf>
    <xf numFmtId="0" fontId="27" fillId="3" borderId="0" xfId="117"/>
    <xf numFmtId="0" fontId="7" fillId="5" borderId="19" xfId="119">
      <alignment horizontal="right"/>
    </xf>
    <xf numFmtId="0" fontId="12" fillId="28" borderId="19" xfId="120">
      <alignment horizontal="left"/>
      <protection locked="0"/>
    </xf>
    <xf numFmtId="0" fontId="28" fillId="27" borderId="19" xfId="121" applyProtection="1">
      <alignment vertical="top" wrapText="1"/>
    </xf>
    <xf numFmtId="0" fontId="7" fillId="5" borderId="20" xfId="122">
      <alignment horizontal="right"/>
    </xf>
    <xf numFmtId="0" fontId="12" fillId="28" borderId="18" xfId="123">
      <alignment horizontal="right"/>
      <protection locked="0"/>
    </xf>
    <xf numFmtId="0" fontId="12" fillId="28" borderId="21" xfId="124">
      <protection locked="0"/>
    </xf>
    <xf numFmtId="14" fontId="12" fillId="28" borderId="0" xfId="125">
      <alignment horizontal="left"/>
      <protection locked="0"/>
    </xf>
    <xf numFmtId="0" fontId="7" fillId="5" borderId="0" xfId="126">
      <alignment horizontal="right"/>
    </xf>
    <xf numFmtId="49" fontId="12" fillId="28" borderId="0" xfId="127">
      <protection locked="0"/>
    </xf>
    <xf numFmtId="0" fontId="7" fillId="5" borderId="22" xfId="128">
      <alignment horizontal="right" wrapText="1"/>
    </xf>
    <xf numFmtId="0" fontId="12" fillId="27" borderId="21" xfId="129">
      <protection locked="0"/>
    </xf>
    <xf numFmtId="4" fontId="12" fillId="27" borderId="0" xfId="130"/>
    <xf numFmtId="14" fontId="12" fillId="28" borderId="0" xfId="125" applyProtection="1">
      <alignment horizontal="left"/>
    </xf>
    <xf numFmtId="0" fontId="29" fillId="5" borderId="0" xfId="126" applyFont="1" applyAlignment="1">
      <alignment horizontal="right" wrapText="1"/>
    </xf>
    <xf numFmtId="0" fontId="12" fillId="27" borderId="23" xfId="131">
      <alignment horizontal="right"/>
      <protection locked="0"/>
    </xf>
    <xf numFmtId="4" fontId="12" fillId="27" borderId="24" xfId="132"/>
    <xf numFmtId="0" fontId="7" fillId="5" borderId="25" xfId="133">
      <alignment horizontal="right" wrapText="1"/>
    </xf>
    <xf numFmtId="0" fontId="7" fillId="5" borderId="0" xfId="126" quotePrefix="1">
      <alignment horizontal="right"/>
    </xf>
    <xf numFmtId="0" fontId="12" fillId="27" borderId="23" xfId="131" applyProtection="1">
      <alignment horizontal="right"/>
    </xf>
    <xf numFmtId="0" fontId="12" fillId="27" borderId="26" xfId="134" applyProtection="1"/>
    <xf numFmtId="0" fontId="7" fillId="5" borderId="24" xfId="135" quotePrefix="1">
      <alignment horizontal="right"/>
    </xf>
    <xf numFmtId="0" fontId="12" fillId="27" borderId="26" xfId="134">
      <protection locked="0"/>
    </xf>
    <xf numFmtId="0" fontId="30" fillId="3" borderId="0" xfId="136"/>
    <xf numFmtId="0" fontId="3" fillId="0" borderId="1" xfId="79" applyNumberFormat="1" applyProtection="1">
      <protection locked="0"/>
    </xf>
    <xf numFmtId="49" fontId="3" fillId="0" borderId="1" xfId="79" applyNumberFormat="1" applyProtection="1">
      <protection locked="0"/>
    </xf>
    <xf numFmtId="0" fontId="2" fillId="0" borderId="0" xfId="137"/>
    <xf numFmtId="0" fontId="2" fillId="0" borderId="0" xfId="137" applyAlignment="1">
      <alignment wrapText="1"/>
    </xf>
    <xf numFmtId="171" fontId="32" fillId="0" borderId="0" xfId="137" applyNumberFormat="1" applyFont="1" applyAlignment="1">
      <alignment wrapText="1"/>
    </xf>
    <xf numFmtId="0" fontId="32" fillId="0" borderId="0" xfId="137" applyFont="1" applyAlignment="1">
      <alignment wrapText="1"/>
    </xf>
    <xf numFmtId="49" fontId="32" fillId="0" borderId="0" xfId="137" applyNumberFormat="1" applyFont="1" applyAlignment="1">
      <alignment wrapText="1"/>
    </xf>
    <xf numFmtId="0" fontId="33" fillId="0" borderId="0" xfId="137" applyFont="1" applyAlignment="1">
      <alignment horizontal="center" vertical="center" wrapText="1"/>
    </xf>
    <xf numFmtId="44" fontId="3" fillId="3" borderId="0" xfId="104" applyFont="1" applyFill="1" applyAlignment="1">
      <alignment horizontal="left"/>
    </xf>
    <xf numFmtId="44" fontId="4" fillId="5" borderId="1" xfId="104" applyFont="1" applyFill="1" applyBorder="1" applyProtection="1"/>
    <xf numFmtId="44" fontId="3" fillId="2" borderId="1" xfId="104" applyFont="1" applyFill="1" applyBorder="1" applyProtection="1">
      <protection locked="0"/>
    </xf>
    <xf numFmtId="44" fontId="3" fillId="2" borderId="0" xfId="104" applyFont="1" applyFill="1" applyAlignment="1">
      <alignment horizontal="left"/>
    </xf>
    <xf numFmtId="0" fontId="1" fillId="0" borderId="0" xfId="138"/>
    <xf numFmtId="0" fontId="1" fillId="0" borderId="0" xfId="138" applyAlignment="1">
      <alignment wrapText="1"/>
    </xf>
    <xf numFmtId="171" fontId="32" fillId="0" borderId="0" xfId="138" applyNumberFormat="1" applyFont="1" applyAlignment="1">
      <alignment wrapText="1"/>
    </xf>
    <xf numFmtId="49" fontId="32" fillId="0" borderId="0" xfId="138" applyNumberFormat="1" applyFont="1" applyAlignment="1">
      <alignment wrapText="1"/>
    </xf>
    <xf numFmtId="0" fontId="32" fillId="0" borderId="0" xfId="138" applyFont="1" applyAlignment="1">
      <alignment wrapText="1"/>
    </xf>
    <xf numFmtId="0" fontId="33" fillId="0" borderId="0" xfId="138" applyFont="1" applyAlignment="1">
      <alignment horizontal="center" vertical="center" wrapText="1"/>
    </xf>
    <xf numFmtId="4" fontId="3" fillId="0" borderId="1" xfId="79" applyNumberFormat="1" applyProtection="1">
      <protection locked="0"/>
    </xf>
    <xf numFmtId="0" fontId="28" fillId="27" borderId="18" xfId="118" applyProtection="1">
      <alignment vertical="top" wrapText="1"/>
    </xf>
  </cellXfs>
  <cellStyles count="139">
    <cellStyle name="_ADFDI_DataEntryGridStyle" xfId="1" xr:uid="{00000000-0005-0000-0000-000000000000}"/>
    <cellStyle name="_ADFDI_DataEntryGridStyle_currency" xfId="2" xr:uid="{00000000-0005-0000-0000-000001000000}"/>
    <cellStyle name="_ADFDI_DataEntryGridStyle_integer" xfId="3" xr:uid="{00000000-0005-0000-0000-000002000000}"/>
    <cellStyle name="_ADFDI_FormBottomStyle" xfId="86" xr:uid="{00000000-0005-0000-0000-000003000000}"/>
    <cellStyle name="_ADFDI_FormDoubleClickCellStyle" xfId="87" xr:uid="{00000000-0005-0000-0000-000004000000}"/>
    <cellStyle name="_ADFDI_FormTopStyle" xfId="85" xr:uid="{00000000-0005-0000-0000-000005000000}"/>
    <cellStyle name="_ADFDI_HeaderStyle" xfId="4" xr:uid="{00000000-0005-0000-0000-000006000000}"/>
    <cellStyle name="_ADFDI_InputTextStyle" xfId="5" xr:uid="{00000000-0005-0000-0000-000007000000}"/>
    <cellStyle name="_ADFDI_InputTextStyle_Date" xfId="6" xr:uid="{00000000-0005-0000-0000-000008000000}"/>
    <cellStyle name="_ADFDI_LabelStyle" xfId="7" xr:uid="{00000000-0005-0000-0000-000009000000}"/>
    <cellStyle name="_ADFDI_OutputTextStyle" xfId="8" xr:uid="{00000000-0005-0000-0000-00000A000000}"/>
    <cellStyle name="_ADFDI_ReadOnlyTableStyle" xfId="9" xr:uid="{00000000-0005-0000-0000-00000B000000}"/>
    <cellStyle name="_ADFDI_TableCellROStyle" xfId="78" xr:uid="{00000000-0005-0000-0000-00000C000000}"/>
    <cellStyle name="_ADFDI_TableCellStyle" xfId="77" xr:uid="{00000000-0005-0000-0000-00000D000000}"/>
    <cellStyle name="_ADFDI_TableChangedColumnStyle" xfId="83" xr:uid="{00000000-0005-0000-0000-00000E000000}"/>
    <cellStyle name="_ADFDI_TableDoubleClickCellStyle" xfId="82" xr:uid="{00000000-0005-0000-0000-00000F000000}"/>
    <cellStyle name="_ADFDI_TableFlagColumnStyle" xfId="84" xr:uid="{00000000-0005-0000-0000-000010000000}"/>
    <cellStyle name="_ADFDI_TableKeyCellStyle" xfId="91" xr:uid="{00000000-0005-0000-0000-000011000000}"/>
    <cellStyle name="_ADFDI_TriangleHeaderStyle" xfId="81" xr:uid="{00000000-0005-0000-0000-000012000000}"/>
    <cellStyle name="APPS_Default_Background" xfId="10" xr:uid="{00000000-0005-0000-0000-000013000000}"/>
    <cellStyle name="APPS_DEG_Basic_Bordered_Date" xfId="109" xr:uid="{B1EC38EF-1CDC-4B33-8B13-71E3E2FAB9A5}"/>
    <cellStyle name="APPS_DEG_Basic_White_Cell_Amount" xfId="107" xr:uid="{01C0F2F5-E5E7-4F52-A5BD-94E8620255E6}"/>
    <cellStyle name="APPS_DEG_Basic_White_Cell_Amount_6dp" xfId="108" xr:uid="{D6764DCC-BD40-408C-8807-6869D2A48143}"/>
    <cellStyle name="APPS_DEG_Changed_Flagged_Status" xfId="111" xr:uid="{7268B780-D54B-4B1E-8557-3E599783D3EB}"/>
    <cellStyle name="APPS_DEG_Header" xfId="115" xr:uid="{93EDD94E-041A-46B1-9FD3-EA8F914E2AC0}"/>
    <cellStyle name="APPS_DEG_HEADER_centeraligned" xfId="116" xr:uid="{1DC4462C-02C4-4414-8E7B-D67EB8CC503C}"/>
    <cellStyle name="APPS_DEG_Header_Row_Cell_Wrap" xfId="113" xr:uid="{FD92495D-D439-41FE-8345-8B4F3790F082}"/>
    <cellStyle name="APPS_DEG_Header_Wrap_rightaligned" xfId="114" xr:uid="{6D8502BC-3953-46BD-B350-445E3DC1A3F3}"/>
    <cellStyle name="APPS_DEG_Key_Column" xfId="105" xr:uid="{4D2FB365-207B-4629-84B8-289ED67EE3D2}"/>
    <cellStyle name="APPS_DEG_Key_Header" xfId="112" xr:uid="{AF68163F-C8B7-49FD-916D-CB68F7E37F78}"/>
    <cellStyle name="APPS_DEG_Read_Only_Cell_Amount_No_border" xfId="130" xr:uid="{28919AAA-318D-4B70-97A7-873A12CF4D39}"/>
    <cellStyle name="APPS_DEG_Read_Only_Cell_Text_Row_Status" xfId="110" xr:uid="{535EBDB8-390D-411A-AE36-7C82F4224B58}"/>
    <cellStyle name="APPS_DEG_WhiteCell_Text" xfId="106" xr:uid="{FA7B7B62-67A8-441A-8FD3-D13B836BCFAC}"/>
    <cellStyle name="APPS_FormEntry_bottomborder" xfId="120" xr:uid="{581A537D-332B-4E60-AA47-94CDD67FD870}"/>
    <cellStyle name="APPS_FormEntry_bottomborder_bold_ralign" xfId="89" xr:uid="{00000000-0005-0000-0000-000014000000}"/>
    <cellStyle name="APPS_FormEntry_bottomborder_readonly_ws_status" xfId="121" xr:uid="{538DF3C4-2FFF-4F72-B11D-B42E25AC8C17}"/>
    <cellStyle name="APPS_FormEntry_bottomrightborder_readonly_ws_status" xfId="118" xr:uid="{28606026-DFA2-443C-9146-9C07D04605F9}"/>
    <cellStyle name="APPS_FormEntry_bottomrightborder_rightaligned" xfId="123" xr:uid="{5CC05A7A-F995-4AC9-A198-9E2D082A5788}"/>
    <cellStyle name="APPS_FormEntry_noborder" xfId="127" xr:uid="{C4BCE768-C68D-4774-86B6-87620F39781A}"/>
    <cellStyle name="APPS_FormEntry_noborder_bold_ralign" xfId="76" xr:uid="{00000000-0005-0000-0000-000015000000}"/>
    <cellStyle name="APPS_FormEntry_noborder_date" xfId="125" xr:uid="{99A8929D-252F-4C27-84A1-C316460117F1}"/>
    <cellStyle name="APPS_FormEntry_Read_Only_Cell_Amount_Topborder" xfId="132" xr:uid="{EE435AA0-F3D3-4318-B5EB-1EEDACDEC6FD}"/>
    <cellStyle name="APPS_FormEntry_rightborder" xfId="124" xr:uid="{341D0161-96D1-4022-834F-BD6E86F70248}"/>
    <cellStyle name="APPS_FormEntry_rightborder_readonly" xfId="129" xr:uid="{DE6FB90D-AE2C-4A59-A737-91AE66B8005F}"/>
    <cellStyle name="APPS_FormEntry_topborder" xfId="80" xr:uid="{00000000-0005-0000-0000-000016000000}"/>
    <cellStyle name="APPS_FormEntry_topborder_bold_ralign" xfId="90" xr:uid="{00000000-0005-0000-0000-000017000000}"/>
    <cellStyle name="APPS_FormEntry_topborder_readonly" xfId="134" xr:uid="{FDFD0ED0-D0E1-4839-B6CB-83879AE10ED7}"/>
    <cellStyle name="APPS_FormEntry_toprightborder_rightalign_readonly" xfId="131" xr:uid="{D905DD02-6FA0-4939-B201-803BCA573992}"/>
    <cellStyle name="APPS_Header_Region_Label_Bottom_border_nowrap" xfId="119" xr:uid="{D6343E87-DA1E-4BF0-8C2C-974ED3724FAA}"/>
    <cellStyle name="APPS_Header_Region_Label_Bottom_Left_border" xfId="122" xr:uid="{BBF386A9-29DD-4532-B7A3-F981DE7E6B4D}"/>
    <cellStyle name="APPS_Header_Region_Label_Left_border" xfId="128" xr:uid="{CD4F5034-7C7C-4DE0-8197-8799CF38F591}"/>
    <cellStyle name="APPS_Header_Region_Label_no_border_nowrap" xfId="126" xr:uid="{18CF5AF8-3C3B-449F-AD21-A61D1B158F02}"/>
    <cellStyle name="APPS_Header_Region_Label_Top_border_nowrap" xfId="135" xr:uid="{289F70DA-3BC5-4F05-98DA-95FB62139818}"/>
    <cellStyle name="APPS_Header_Region_Label_Top_Left_border" xfId="133" xr:uid="{D2FD1FFF-A98B-4FD1-A864-3E142A2551A6}"/>
    <cellStyle name="APPS_Page_Header" xfId="136" xr:uid="{96C4DF3B-B024-4110-9910-F4750EE3D00F}"/>
    <cellStyle name="APPS_Page_SubHeader" xfId="117" xr:uid="{48114D57-04E0-4DB9-B2FF-5356EA11C055}"/>
    <cellStyle name="Branding Area" xfId="101" xr:uid="{00000000-0005-0000-0000-000018000000}"/>
    <cellStyle name="Column Header" xfId="95" xr:uid="{00000000-0005-0000-0000-000019000000}"/>
    <cellStyle name="Currency" xfId="104" builtinId="4"/>
    <cellStyle name="Data Cell" xfId="98" xr:uid="{00000000-0005-0000-0000-00001A000000}"/>
    <cellStyle name="Form Header" xfId="102" xr:uid="{00000000-0005-0000-0000-00001B000000}"/>
    <cellStyle name="Form SubHeader" xfId="103" xr:uid="{00000000-0005-0000-0000-00001C000000}"/>
    <cellStyle name="Indicator Cell" xfId="96" xr:uid="{00000000-0005-0000-0000-00001D000000}"/>
    <cellStyle name="Input Text" xfId="94" xr:uid="{00000000-0005-0000-0000-00001E000000}"/>
    <cellStyle name="Key Cell" xfId="99" xr:uid="{00000000-0005-0000-0000-00001F000000}"/>
    <cellStyle name="Label" xfId="92" xr:uid="{00000000-0005-0000-0000-000020000000}"/>
    <cellStyle name="Normal" xfId="0" builtinId="0" customBuiltin="1"/>
    <cellStyle name="Normal 2" xfId="137" xr:uid="{C1FB99E3-D84B-4EE4-A0C0-DD339FE22210}"/>
    <cellStyle name="Normal 3" xfId="138" xr:uid="{334C9C0A-D7B2-46BA-8C3C-9575104E743D}"/>
    <cellStyle name="Oracle Background Cell Color" xfId="11" xr:uid="{00000000-0005-0000-0000-000022000000}"/>
    <cellStyle name="Oracle Background Cell Color bld" xfId="12" xr:uid="{00000000-0005-0000-0000-000023000000}"/>
    <cellStyle name="Oracle Background Cell Color Last Downloaded" xfId="13" xr:uid="{00000000-0005-0000-0000-000024000000}"/>
    <cellStyle name="Oracle basic L" xfId="14" xr:uid="{00000000-0005-0000-0000-000025000000}"/>
    <cellStyle name="Oracle basic L bdr" xfId="15" xr:uid="{00000000-0005-0000-0000-000026000000}"/>
    <cellStyle name="Oracle basic L bdr date" xfId="16" xr:uid="{00000000-0005-0000-0000-000027000000}"/>
    <cellStyle name="Oracle basic L bdr date Time" xfId="17" xr:uid="{00000000-0005-0000-0000-000028000000}"/>
    <cellStyle name="Oracle basic L bdr Wrap" xfId="18" xr:uid="{00000000-0005-0000-0000-000029000000}"/>
    <cellStyle name="Oracle basic L Bld" xfId="19" xr:uid="{00000000-0005-0000-0000-00002A000000}"/>
    <cellStyle name="Oracle basic L Bld bdr" xfId="20" xr:uid="{00000000-0005-0000-0000-00002B000000}"/>
    <cellStyle name="Oracle basic L Bld bdr Wrap" xfId="21" xr:uid="{00000000-0005-0000-0000-00002C000000}"/>
    <cellStyle name="Oracle basic L Bld Hdr" xfId="22" xr:uid="{00000000-0005-0000-0000-00002D000000}"/>
    <cellStyle name="Oracle basic L Bld Wrap" xfId="23" xr:uid="{00000000-0005-0000-0000-00002E000000}"/>
    <cellStyle name="Oracle basic L date" xfId="24" xr:uid="{00000000-0005-0000-0000-00002F000000}"/>
    <cellStyle name="Oracle basic L Wrap" xfId="25" xr:uid="{00000000-0005-0000-0000-000030000000}"/>
    <cellStyle name="Oracle basic R" xfId="26" xr:uid="{00000000-0005-0000-0000-000031000000}"/>
    <cellStyle name="Oracle basic R bdr" xfId="27" xr:uid="{00000000-0005-0000-0000-000032000000}"/>
    <cellStyle name="Oracle basic R bdr Date" xfId="28" xr:uid="{00000000-0005-0000-0000-000033000000}"/>
    <cellStyle name="Oracle basic R bdr Wrap" xfId="29" xr:uid="{00000000-0005-0000-0000-000034000000}"/>
    <cellStyle name="Oracle basic R Bld" xfId="30" xr:uid="{00000000-0005-0000-0000-000035000000}"/>
    <cellStyle name="Oracle basic R Bld bdr" xfId="31" xr:uid="{00000000-0005-0000-0000-000036000000}"/>
    <cellStyle name="Oracle basic R Bld bdr Wrap" xfId="32" xr:uid="{00000000-0005-0000-0000-000037000000}"/>
    <cellStyle name="Oracle basic R Bld Wrap" xfId="33" xr:uid="{00000000-0005-0000-0000-000038000000}"/>
    <cellStyle name="Oracle basic R Date" xfId="34" xr:uid="{00000000-0005-0000-0000-000039000000}"/>
    <cellStyle name="Oracle basic R Wrap" xfId="35" xr:uid="{00000000-0005-0000-0000-00003A000000}"/>
    <cellStyle name="Oracle Basic White Cell" xfId="36" xr:uid="{00000000-0005-0000-0000-00003B000000}"/>
    <cellStyle name="Oracle Basic White Cell Amount" xfId="37" xr:uid="{00000000-0005-0000-0000-00003C000000}"/>
    <cellStyle name="Oracle Basic White Cell Left Aligned" xfId="38" xr:uid="{00000000-0005-0000-0000-00003D000000}"/>
    <cellStyle name="Oracle Basic White Cell Rate" xfId="88" xr:uid="{00000000-0005-0000-0000-00003E000000}"/>
    <cellStyle name="Oracle Basic White Cell String" xfId="79" xr:uid="{00000000-0005-0000-0000-00003F000000}"/>
    <cellStyle name="Oracle Basic White Cell Wrap" xfId="39" xr:uid="{00000000-0005-0000-0000-000040000000}"/>
    <cellStyle name="Oracle Basic White Cell_bold_topleftborder" xfId="40" xr:uid="{00000000-0005-0000-0000-000041000000}"/>
    <cellStyle name="Oracle Header Row Cell" xfId="41" xr:uid="{00000000-0005-0000-0000-000042000000}"/>
    <cellStyle name="Oracle Header Row Cell 2" xfId="42" xr:uid="{00000000-0005-0000-0000-000043000000}"/>
    <cellStyle name="Oracle Header Row Cell Wrap" xfId="43" xr:uid="{00000000-0005-0000-0000-000044000000}"/>
    <cellStyle name="Oracle Header Row Cell Wrap 2" xfId="44" xr:uid="{00000000-0005-0000-0000-000045000000}"/>
    <cellStyle name="Oracle Label  white Cell Color bld" xfId="45" xr:uid="{00000000-0005-0000-0000-000046000000}"/>
    <cellStyle name="Oracle Label Background Cell Color bld" xfId="46" xr:uid="{00000000-0005-0000-0000-000047000000}"/>
    <cellStyle name="Oracle Optional Cell (optional)" xfId="47" xr:uid="{00000000-0005-0000-0000-000048000000}"/>
    <cellStyle name="Oracle Optional Cell (optional) Wrap" xfId="48" xr:uid="{00000000-0005-0000-0000-000049000000}"/>
    <cellStyle name="Oracle Other Sections (optional)" xfId="49" xr:uid="{00000000-0005-0000-0000-00004A000000}"/>
    <cellStyle name="Oracle Other Sections (optional) Wrap" xfId="50" xr:uid="{00000000-0005-0000-0000-00004B000000}"/>
    <cellStyle name="Oracle Other Sections (optional)_GLPrototype_Excel_Template_03Dec2007" xfId="51" xr:uid="{00000000-0005-0000-0000-00004C000000}"/>
    <cellStyle name="Oracle Page Header" xfId="52" xr:uid="{00000000-0005-0000-0000-00004D000000}"/>
    <cellStyle name="Oracle Read Only Cell" xfId="53" xr:uid="{00000000-0005-0000-0000-00004E000000}"/>
    <cellStyle name="Oracle Read Only Cell - Odd" xfId="54" xr:uid="{00000000-0005-0000-0000-00004F000000}"/>
    <cellStyle name="Oracle Read Only Cell Amount" xfId="55" xr:uid="{00000000-0005-0000-0000-000050000000}"/>
    <cellStyle name="Oracle Read Only Cell Big Number" xfId="56" xr:uid="{00000000-0005-0000-0000-000051000000}"/>
    <cellStyle name="Oracle Read Only Cell Big Number Left Aligned" xfId="57" xr:uid="{00000000-0005-0000-0000-000052000000}"/>
    <cellStyle name="Oracle Read Only Cell Chang/Flag/Stat" xfId="58" xr:uid="{00000000-0005-0000-0000-000053000000}"/>
    <cellStyle name="Oracle Read Only Cell Chang/Flag/Stat 2" xfId="59" xr:uid="{00000000-0005-0000-0000-000054000000}"/>
    <cellStyle name="Oracle Read Only Cell Chang/Flag/Stat Wrap" xfId="60" xr:uid="{00000000-0005-0000-0000-000055000000}"/>
    <cellStyle name="Oracle Read Only Cell Chang/Flag/Stat_GLPrototype_Excel_Template_03Dec2007" xfId="61" xr:uid="{00000000-0005-0000-0000-000056000000}"/>
    <cellStyle name="Oracle Read Only Cell Changed" xfId="62" xr:uid="{00000000-0005-0000-0000-000057000000}"/>
    <cellStyle name="Oracle Read Only Cell Date" xfId="63" xr:uid="{00000000-0005-0000-0000-000058000000}"/>
    <cellStyle name="Oracle Read Only Cell Left Aligned" xfId="64" xr:uid="{00000000-0005-0000-0000-000059000000}"/>
    <cellStyle name="Oracle Read Only Cell Month Year" xfId="65" xr:uid="{00000000-0005-0000-0000-00005A000000}"/>
    <cellStyle name="Oracle Read Only Cell w/Red" xfId="66" xr:uid="{00000000-0005-0000-0000-00005B000000}"/>
    <cellStyle name="Oracle Read Only Cell w/Red Wrap" xfId="67" xr:uid="{00000000-0005-0000-0000-00005C000000}"/>
    <cellStyle name="Oracle Read Only Cell Wrap" xfId="68" xr:uid="{00000000-0005-0000-0000-00005D000000}"/>
    <cellStyle name="Oracle Required Cell (optional)" xfId="69" xr:uid="{00000000-0005-0000-0000-00005E000000}"/>
    <cellStyle name="Oracle Required Cell (optional) Wrap" xfId="70" xr:uid="{00000000-0005-0000-0000-00005F000000}"/>
    <cellStyle name="Oracle Subhead 1" xfId="71" xr:uid="{00000000-0005-0000-0000-000060000000}"/>
    <cellStyle name="Oracle SubHead 2" xfId="72" xr:uid="{00000000-0005-0000-0000-000061000000}"/>
    <cellStyle name="Oracle Subheader Row Cell" xfId="73" xr:uid="{00000000-0005-0000-0000-000062000000}"/>
    <cellStyle name="Oracle Subheader Row Cell Wrap" xfId="74" xr:uid="{00000000-0005-0000-0000-000063000000}"/>
    <cellStyle name="Output Text" xfId="93" xr:uid="{00000000-0005-0000-0000-000064000000}"/>
    <cellStyle name="Read Only Cell" xfId="75" xr:uid="{00000000-0005-0000-0000-000065000000}"/>
    <cellStyle name="Read-only Cell" xfId="97" xr:uid="{00000000-0005-0000-0000-000066000000}"/>
    <cellStyle name="Status Cell" xfId="100" xr:uid="{00000000-0005-0000-0000-00006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9526</xdr:rowOff>
    </xdr:from>
    <xdr:ext cx="1296035" cy="188594"/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7666D321-D52F-4AF0-9436-F4179B3BF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71451"/>
          <a:ext cx="1296035" cy="1885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1503045</xdr:colOff>
      <xdr:row>1</xdr:row>
      <xdr:rowOff>213270</xdr:rowOff>
    </xdr:to>
    <xdr:pic>
      <xdr:nvPicPr>
        <xdr:cNvPr id="2" name="Picture 1" descr="Oracl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95250"/>
          <a:ext cx="1503045" cy="2132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/di/JournalEntry_multi-5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yuewan.APPLICATIONS\Desktop\Excles\New%20Folder\demo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CM%20Financial%20Journa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_ADFDI_Parameters"/>
      <sheetName val="_ADFDI_Metadata"/>
      <sheetName val="_ADFDI_WorkbookData"/>
      <sheetName val="_ADFDI_LOV"/>
      <sheetName val="_ADFDI_BCMetadata"/>
      <sheetName val="_ADFDI_DynamicDE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 t="str">
            <v>Vision Thailand</v>
          </cell>
          <cell r="E9" t="str">
            <v>Vision Romania</v>
          </cell>
          <cell r="F9" t="str">
            <v>Vision Argentina</v>
          </cell>
          <cell r="G9" t="str">
            <v>Vision Brazil</v>
          </cell>
          <cell r="H9" t="str">
            <v>Vision Canada</v>
          </cell>
          <cell r="I9" t="str">
            <v>Progress Canada</v>
          </cell>
          <cell r="J9" t="str">
            <v>Vision Switzerland</v>
          </cell>
          <cell r="K9" t="str">
            <v>Vision Chile</v>
          </cell>
          <cell r="L9" t="str">
            <v>Vision Columbia</v>
          </cell>
          <cell r="M9" t="str">
            <v>Vision Germany</v>
          </cell>
          <cell r="N9" t="str">
            <v>Vision Denmark</v>
          </cell>
          <cell r="O9" t="str">
            <v>Vision Spain</v>
          </cell>
          <cell r="P9" t="str">
            <v>Vision Finland</v>
          </cell>
          <cell r="Q9" t="str">
            <v>SSC France</v>
          </cell>
          <cell r="R9" t="str">
            <v>Progress UK Health Services</v>
          </cell>
          <cell r="S9" t="str">
            <v>Progress UK</v>
          </cell>
          <cell r="T9" t="str">
            <v>Vision Greece</v>
          </cell>
          <cell r="U9" t="str">
            <v>Vision Hungary</v>
          </cell>
          <cell r="V9" t="str">
            <v>Vision India Mumbai</v>
          </cell>
          <cell r="W9" t="str">
            <v>Vision Italy</v>
          </cell>
          <cell r="X9" t="str">
            <v>Vision Corporation Japan</v>
          </cell>
          <cell r="Y9" t="str">
            <v>Vision Services Japan</v>
          </cell>
          <cell r="Z9" t="str">
            <v>Vision Mexico - Obsoleted - do not use</v>
          </cell>
          <cell r="AA9" t="str">
            <v>Vision Netherlands</v>
          </cell>
          <cell r="AB9" t="str">
            <v>Vision Portugal</v>
          </cell>
          <cell r="AC9" t="str">
            <v>Vision Russia</v>
          </cell>
          <cell r="AD9" t="str">
            <v>Vision Health Services</v>
          </cell>
          <cell r="AE9" t="str">
            <v>SSC US 01</v>
          </cell>
          <cell r="AF9" t="str">
            <v>SSC US 02</v>
          </cell>
          <cell r="AG9" t="str">
            <v>Vision Corporation</v>
          </cell>
          <cell r="AH9" t="str">
            <v>Vision Operations</v>
          </cell>
          <cell r="AI9" t="str">
            <v>Vision Construction</v>
          </cell>
          <cell r="AJ9" t="str">
            <v>Vision Services R+D</v>
          </cell>
          <cell r="AK9" t="str">
            <v>Vision Services</v>
          </cell>
          <cell r="AL9" t="str">
            <v>Vision Project Mfg</v>
          </cell>
          <cell r="AM9" t="str">
            <v>Progress Finance</v>
          </cell>
          <cell r="AN9" t="str">
            <v>Progress Special Org</v>
          </cell>
          <cell r="AO9" t="str">
            <v>Progress Transit Agency</v>
          </cell>
          <cell r="AP9" t="str">
            <v>Progress Master</v>
          </cell>
          <cell r="AQ9" t="str">
            <v>Vision University</v>
          </cell>
          <cell r="AR9" t="str">
            <v>Vision Communications (USA)</v>
          </cell>
          <cell r="AS9" t="str">
            <v>US Federal Government</v>
          </cell>
          <cell r="AT9" t="str">
            <v>Vision Financial Services (USA)</v>
          </cell>
          <cell r="AU9" t="str">
            <v>Vision Leasing</v>
          </cell>
          <cell r="AV9" t="str">
            <v>Vision Taiwan</v>
          </cell>
          <cell r="AW9" t="str">
            <v>Vision Utilities HQ</v>
          </cell>
          <cell r="AX9" t="str">
            <v>Vision Utilities</v>
          </cell>
        </row>
        <row r="10">
          <cell r="D10" t="str">
            <v>Expense Reporting System</v>
          </cell>
          <cell r="E10" t="str">
            <v>JDE Asset Management</v>
          </cell>
          <cell r="F10" t="str">
            <v>Oracle Payables</v>
          </cell>
          <cell r="G10" t="str">
            <v>Oracle Projects</v>
          </cell>
          <cell r="H10" t="str">
            <v>Oracle Supply Chain Costing</v>
          </cell>
          <cell r="I10" t="str">
            <v>Oracle Time and Labor</v>
          </cell>
          <cell r="J10" t="str">
            <v>PSFT Payroll</v>
          </cell>
          <cell r="K10" t="str">
            <v>TestSource1</v>
          </cell>
          <cell r="L10" t="str">
            <v>Time Entry System</v>
          </cell>
        </row>
        <row r="11">
          <cell r="D11" t="str">
            <v>Timecards</v>
          </cell>
          <cell r="E11" t="str">
            <v>Weekly Equipment Usage</v>
          </cell>
          <cell r="F11" t="str">
            <v>Month End Accrual</v>
          </cell>
          <cell r="G11" t="str">
            <v>Supplier Invoice</v>
          </cell>
          <cell r="H11" t="str">
            <v>Payment</v>
          </cell>
          <cell r="I11" t="str">
            <v>Expense Report</v>
          </cell>
          <cell r="J11" t="str">
            <v>Intercompany Invoice</v>
          </cell>
          <cell r="K11" t="str">
            <v>Interproject Invoice</v>
          </cell>
          <cell r="L11" t="str">
            <v>Timecard</v>
          </cell>
          <cell r="M11" t="str">
            <v>Usage Expenditure</v>
          </cell>
          <cell r="N11" t="str">
            <v>Miscellaneous Expenditure</v>
          </cell>
          <cell r="O11" t="str">
            <v>Inventory Expenditure</v>
          </cell>
          <cell r="P11" t="str">
            <v>Burden Expenditure</v>
          </cell>
          <cell r="Q11" t="str">
            <v xml:space="preserve">Summarized Burden Expenditure </v>
          </cell>
          <cell r="R11" t="str">
            <v>Work in Process Expenditure</v>
          </cell>
          <cell r="S11" t="str">
            <v>Capitalized Interest Expenditure</v>
          </cell>
          <cell r="T11" t="str">
            <v>Allocation Expenditure</v>
          </cell>
          <cell r="U11" t="str">
            <v>Timecard</v>
          </cell>
          <cell r="V11" t="str">
            <v>Miscellaneous Inventory -Accounted</v>
          </cell>
          <cell r="W11" t="str">
            <v>Purchase Receipt</v>
          </cell>
          <cell r="X11" t="str">
            <v>TestDoc1</v>
          </cell>
          <cell r="Y11" t="str">
            <v>Expense Report</v>
          </cell>
          <cell r="Z11" t="str">
            <v>Timecards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Template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BYN</v>
          </cell>
          <cell r="AL2" t="str">
            <v>BZD</v>
          </cell>
          <cell r="AM2" t="str">
            <v>CAD</v>
          </cell>
          <cell r="AN2" t="str">
            <v>CDF</v>
          </cell>
          <cell r="AO2" t="str">
            <v>CHE</v>
          </cell>
          <cell r="AP2" t="str">
            <v>CHF</v>
          </cell>
          <cell r="AQ2" t="str">
            <v>CHW</v>
          </cell>
          <cell r="AR2" t="str">
            <v>CLF</v>
          </cell>
          <cell r="AS2" t="str">
            <v>CLP</v>
          </cell>
          <cell r="AT2" t="str">
            <v>CNY</v>
          </cell>
          <cell r="AU2" t="str">
            <v>COP</v>
          </cell>
          <cell r="AV2" t="str">
            <v>COU</v>
          </cell>
          <cell r="AW2" t="str">
            <v>CRC</v>
          </cell>
          <cell r="AX2" t="str">
            <v>CUP</v>
          </cell>
          <cell r="AY2" t="str">
            <v>CVE</v>
          </cell>
          <cell r="AZ2" t="str">
            <v>CYP</v>
          </cell>
          <cell r="BA2" t="str">
            <v>CZK</v>
          </cell>
          <cell r="BB2" t="str">
            <v>DEM</v>
          </cell>
          <cell r="BC2" t="str">
            <v>DJF</v>
          </cell>
          <cell r="BD2" t="str">
            <v>DKK</v>
          </cell>
          <cell r="BE2" t="str">
            <v>DOP</v>
          </cell>
          <cell r="BF2" t="str">
            <v>DZD</v>
          </cell>
          <cell r="BG2" t="str">
            <v>ECS</v>
          </cell>
          <cell r="BH2" t="str">
            <v>ECV</v>
          </cell>
          <cell r="BI2" t="str">
            <v>EEK</v>
          </cell>
          <cell r="BJ2" t="str">
            <v>EGP</v>
          </cell>
          <cell r="BK2" t="str">
            <v>ERN</v>
          </cell>
          <cell r="BL2" t="str">
            <v>ESP</v>
          </cell>
          <cell r="BM2" t="str">
            <v>ETB</v>
          </cell>
          <cell r="BN2" t="str">
            <v>FIM</v>
          </cell>
          <cell r="BO2" t="str">
            <v>FJD</v>
          </cell>
          <cell r="BP2" t="str">
            <v>FKP</v>
          </cell>
          <cell r="BQ2" t="str">
            <v>FRF</v>
          </cell>
          <cell r="BR2" t="str">
            <v>GEK</v>
          </cell>
          <cell r="BS2" t="str">
            <v>GEL</v>
          </cell>
          <cell r="BT2" t="str">
            <v>GHC</v>
          </cell>
          <cell r="BU2" t="str">
            <v>GHS</v>
          </cell>
          <cell r="BV2" t="str">
            <v>GIP</v>
          </cell>
          <cell r="BW2" t="str">
            <v>GMD</v>
          </cell>
          <cell r="BX2" t="str">
            <v>GNF</v>
          </cell>
          <cell r="BY2" t="str">
            <v>GRD</v>
          </cell>
          <cell r="BZ2" t="str">
            <v>GTQ</v>
          </cell>
          <cell r="CA2" t="str">
            <v>GWP</v>
          </cell>
          <cell r="CB2" t="str">
            <v>GYD</v>
          </cell>
          <cell r="CC2" t="str">
            <v>HKD</v>
          </cell>
          <cell r="CD2" t="str">
            <v>HNL</v>
          </cell>
          <cell r="CE2" t="str">
            <v>HRD</v>
          </cell>
          <cell r="CF2" t="str">
            <v>HRK</v>
          </cell>
          <cell r="CG2" t="str">
            <v>HTG</v>
          </cell>
          <cell r="CH2" t="str">
            <v>HUF</v>
          </cell>
          <cell r="CI2" t="str">
            <v>IDR</v>
          </cell>
          <cell r="CJ2" t="str">
            <v>IEP</v>
          </cell>
          <cell r="CK2" t="str">
            <v>ILS</v>
          </cell>
          <cell r="CL2" t="str">
            <v>INR</v>
          </cell>
          <cell r="CM2" t="str">
            <v>IQD</v>
          </cell>
          <cell r="CN2" t="str">
            <v>IRR</v>
          </cell>
          <cell r="CO2" t="str">
            <v>ISK</v>
          </cell>
          <cell r="CP2" t="str">
            <v>ITL</v>
          </cell>
          <cell r="CQ2" t="str">
            <v>JMD</v>
          </cell>
          <cell r="CR2" t="str">
            <v>JOD</v>
          </cell>
          <cell r="CS2" t="str">
            <v>KES</v>
          </cell>
          <cell r="CT2" t="str">
            <v>KGS</v>
          </cell>
          <cell r="CU2" t="str">
            <v>KHR</v>
          </cell>
          <cell r="CV2" t="str">
            <v>KMF</v>
          </cell>
          <cell r="CW2" t="str">
            <v>KPW</v>
          </cell>
          <cell r="CX2" t="str">
            <v>KRW</v>
          </cell>
          <cell r="CY2" t="str">
            <v>KWD</v>
          </cell>
          <cell r="CZ2" t="str">
            <v>KYD</v>
          </cell>
          <cell r="DA2" t="str">
            <v>KZT</v>
          </cell>
          <cell r="DB2" t="str">
            <v>LAK</v>
          </cell>
          <cell r="DC2" t="str">
            <v>LBP</v>
          </cell>
          <cell r="DD2" t="str">
            <v>LKR</v>
          </cell>
          <cell r="DE2" t="str">
            <v>LRD</v>
          </cell>
          <cell r="DF2" t="str">
            <v>LSL</v>
          </cell>
          <cell r="DG2" t="str">
            <v>LUF</v>
          </cell>
          <cell r="DH2" t="str">
            <v>LVL</v>
          </cell>
          <cell r="DI2" t="str">
            <v>LVR</v>
          </cell>
          <cell r="DJ2" t="str">
            <v>LYD</v>
          </cell>
          <cell r="DK2" t="str">
            <v>MAD</v>
          </cell>
          <cell r="DL2" t="str">
            <v>MDL</v>
          </cell>
          <cell r="DM2" t="str">
            <v>MGA</v>
          </cell>
          <cell r="DN2" t="str">
            <v>MKD</v>
          </cell>
          <cell r="DO2" t="str">
            <v>MMK</v>
          </cell>
          <cell r="DP2" t="str">
            <v>MNT</v>
          </cell>
          <cell r="DQ2" t="str">
            <v>MOP</v>
          </cell>
          <cell r="DR2" t="str">
            <v>MRU</v>
          </cell>
          <cell r="DS2" t="str">
            <v>MTL</v>
          </cell>
          <cell r="DT2" t="str">
            <v>MUR</v>
          </cell>
          <cell r="DU2" t="str">
            <v>MVR</v>
          </cell>
          <cell r="DV2" t="str">
            <v>MWK</v>
          </cell>
          <cell r="DW2" t="str">
            <v>MXN</v>
          </cell>
          <cell r="DX2" t="str">
            <v>MXV</v>
          </cell>
          <cell r="DY2" t="str">
            <v>MYR</v>
          </cell>
          <cell r="DZ2" t="str">
            <v>MZN</v>
          </cell>
          <cell r="EA2" t="str">
            <v>NAD</v>
          </cell>
          <cell r="EB2" t="str">
            <v>NGN</v>
          </cell>
          <cell r="EC2" t="str">
            <v>NIO</v>
          </cell>
          <cell r="ED2" t="str">
            <v>NLG</v>
          </cell>
          <cell r="EE2" t="str">
            <v>NOK</v>
          </cell>
          <cell r="EF2" t="str">
            <v>NPR</v>
          </cell>
          <cell r="EG2" t="str">
            <v>NZD</v>
          </cell>
          <cell r="EH2" t="str">
            <v>OMR</v>
          </cell>
          <cell r="EI2" t="str">
            <v>PAB</v>
          </cell>
          <cell r="EJ2" t="str">
            <v>PEN</v>
          </cell>
          <cell r="EK2" t="str">
            <v>PGK</v>
          </cell>
          <cell r="EL2" t="str">
            <v>PHP</v>
          </cell>
          <cell r="EM2" t="str">
            <v>PKR</v>
          </cell>
          <cell r="EN2" t="str">
            <v>PLN</v>
          </cell>
          <cell r="EO2" t="str">
            <v>PLZ</v>
          </cell>
          <cell r="EP2" t="str">
            <v>PTE</v>
          </cell>
          <cell r="EQ2" t="str">
            <v>PYG</v>
          </cell>
          <cell r="ER2" t="str">
            <v>QAR</v>
          </cell>
          <cell r="ES2" t="str">
            <v>RON</v>
          </cell>
          <cell r="ET2" t="str">
            <v>RSD</v>
          </cell>
          <cell r="EU2" t="str">
            <v>RUB</v>
          </cell>
          <cell r="EV2" t="str">
            <v>RUR</v>
          </cell>
          <cell r="EW2" t="str">
            <v>RWF</v>
          </cell>
          <cell r="EX2" t="str">
            <v>SAR</v>
          </cell>
          <cell r="EY2" t="str">
            <v>SBD</v>
          </cell>
          <cell r="EZ2" t="str">
            <v>SCR</v>
          </cell>
          <cell r="FA2" t="str">
            <v>SDG</v>
          </cell>
          <cell r="FB2" t="str">
            <v>SEK</v>
          </cell>
          <cell r="FC2" t="str">
            <v>SGD</v>
          </cell>
          <cell r="FD2" t="str">
            <v>SHP</v>
          </cell>
          <cell r="FE2" t="str">
            <v>SIT</v>
          </cell>
          <cell r="FF2" t="str">
            <v>SKK</v>
          </cell>
          <cell r="FG2" t="str">
            <v>SLL</v>
          </cell>
          <cell r="FH2" t="str">
            <v>SOS</v>
          </cell>
          <cell r="FI2" t="str">
            <v>SRD</v>
          </cell>
          <cell r="FJ2" t="str">
            <v>SSP</v>
          </cell>
          <cell r="FK2" t="str">
            <v>STAT</v>
          </cell>
          <cell r="FL2" t="str">
            <v>STN</v>
          </cell>
          <cell r="FM2" t="str">
            <v>SVC</v>
          </cell>
          <cell r="FN2" t="str">
            <v>SYP</v>
          </cell>
          <cell r="FO2" t="str">
            <v>SZL</v>
          </cell>
          <cell r="FP2" t="str">
            <v>THB</v>
          </cell>
          <cell r="FQ2" t="str">
            <v>TJR</v>
          </cell>
          <cell r="FR2" t="str">
            <v>TJS</v>
          </cell>
          <cell r="FS2" t="str">
            <v>TMT</v>
          </cell>
          <cell r="FT2" t="str">
            <v>TND</v>
          </cell>
          <cell r="FU2" t="str">
            <v>TOP</v>
          </cell>
          <cell r="FV2" t="str">
            <v>TPE</v>
          </cell>
          <cell r="FW2" t="str">
            <v>TRY</v>
          </cell>
          <cell r="FX2" t="str">
            <v>TTD</v>
          </cell>
          <cell r="FY2" t="str">
            <v>TWD</v>
          </cell>
          <cell r="FZ2" t="str">
            <v>TZS</v>
          </cell>
          <cell r="GA2" t="str">
            <v>UAH</v>
          </cell>
          <cell r="GB2" t="str">
            <v>UAK</v>
          </cell>
          <cell r="GC2" t="str">
            <v>UGX</v>
          </cell>
          <cell r="GD2" t="str">
            <v>USN</v>
          </cell>
          <cell r="GE2" t="str">
            <v>USS</v>
          </cell>
          <cell r="GF2" t="str">
            <v>UYI</v>
          </cell>
          <cell r="GG2" t="str">
            <v>UYU</v>
          </cell>
          <cell r="GH2" t="str">
            <v>UYW</v>
          </cell>
          <cell r="GI2" t="str">
            <v>UZS</v>
          </cell>
          <cell r="GJ2" t="str">
            <v>VES</v>
          </cell>
          <cell r="GK2" t="str">
            <v>VND</v>
          </cell>
          <cell r="GL2" t="str">
            <v>VUV</v>
          </cell>
          <cell r="GM2" t="str">
            <v>WST</v>
          </cell>
          <cell r="GN2" t="str">
            <v>XAF</v>
          </cell>
          <cell r="GO2" t="str">
            <v>XAG</v>
          </cell>
          <cell r="GP2" t="str">
            <v>XAU</v>
          </cell>
          <cell r="GQ2" t="str">
            <v>XB5</v>
          </cell>
          <cell r="GR2" t="str">
            <v>XBA</v>
          </cell>
          <cell r="GS2" t="str">
            <v>XBB</v>
          </cell>
          <cell r="GT2" t="str">
            <v>XBC</v>
          </cell>
          <cell r="GU2" t="str">
            <v>XBD</v>
          </cell>
          <cell r="GV2" t="str">
            <v>XCD</v>
          </cell>
          <cell r="GW2" t="str">
            <v>XDR</v>
          </cell>
          <cell r="GX2" t="str">
            <v>XEU</v>
          </cell>
          <cell r="GY2" t="str">
            <v>XFO</v>
          </cell>
          <cell r="GZ2" t="str">
            <v>XFU</v>
          </cell>
          <cell r="HA2" t="str">
            <v>XOF</v>
          </cell>
          <cell r="HB2" t="str">
            <v>XPD</v>
          </cell>
          <cell r="HC2" t="str">
            <v>XPF</v>
          </cell>
          <cell r="HD2" t="str">
            <v>XPT</v>
          </cell>
          <cell r="HE2" t="str">
            <v>XTS</v>
          </cell>
          <cell r="HF2" t="str">
            <v>XXX</v>
          </cell>
          <cell r="HG2" t="str">
            <v>YER</v>
          </cell>
          <cell r="HH2" t="str">
            <v>YUM</v>
          </cell>
          <cell r="HI2" t="str">
            <v>YUN</v>
          </cell>
          <cell r="HJ2" t="str">
            <v>ZAL</v>
          </cell>
          <cell r="HK2" t="str">
            <v>ZAR</v>
          </cell>
          <cell r="HL2" t="str">
            <v>ZMW</v>
          </cell>
          <cell r="HM2" t="str">
            <v>ZRN</v>
          </cell>
          <cell r="HN2" t="str">
            <v>ZWL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UCM Primary Ledger</v>
          </cell>
        </row>
        <row r="8">
          <cell r="D8" t="str">
            <v>Spreadsheet</v>
          </cell>
        </row>
        <row r="10">
          <cell r="D10" t="str">
            <v>13_Jun-2021</v>
          </cell>
          <cell r="E10" t="str">
            <v>Jun-2021</v>
          </cell>
          <cell r="F10" t="str">
            <v>May-2021</v>
          </cell>
        </row>
        <row r="12">
          <cell r="D12" t="str">
            <v>13_Jun-2021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E2A2-EB4E-48E0-92CC-424674227134}">
  <dimension ref="A1:AH120"/>
  <sheetViews>
    <sheetView tabSelected="1" topLeftCell="B1" zoomScaleNormal="100" workbookViewId="0">
      <selection activeCell="E18" sqref="E18"/>
    </sheetView>
  </sheetViews>
  <sheetFormatPr defaultColWidth="9.140625" defaultRowHeight="10.5" x14ac:dyDescent="0.15"/>
  <cols>
    <col min="1" max="1" width="0" style="2" hidden="1" customWidth="1"/>
    <col min="2" max="2" width="1.7109375" style="2" customWidth="1"/>
    <col min="3" max="3" width="19.28515625" style="2" customWidth="1"/>
    <col min="4" max="4" width="18.42578125" style="2" customWidth="1"/>
    <col min="5" max="5" width="16.42578125" style="2" customWidth="1"/>
    <col min="6" max="6" width="18.28515625" style="2" customWidth="1"/>
    <col min="7" max="7" width="19.7109375" style="2" customWidth="1"/>
    <col min="8" max="8" width="21.28515625" style="2" customWidth="1"/>
    <col min="9" max="9" width="15.140625" style="2" customWidth="1"/>
    <col min="10" max="10" width="23.28515625" style="2" customWidth="1"/>
    <col min="11" max="11" width="14.28515625" style="2" customWidth="1"/>
    <col min="12" max="12" width="21.85546875" style="2" bestFit="1" customWidth="1"/>
    <col min="13" max="13" width="17" style="2" bestFit="1" customWidth="1"/>
    <col min="14" max="14" width="15.7109375" style="2" hidden="1" customWidth="1"/>
    <col min="15" max="17" width="14.7109375" style="2" hidden="1" customWidth="1"/>
    <col min="18" max="19" width="14.7109375" style="2" customWidth="1"/>
    <col min="20" max="24" width="14.7109375" style="2" hidden="1" customWidth="1"/>
    <col min="25" max="25" width="30.5703125" style="2" customWidth="1"/>
    <col min="26" max="26" width="38.140625" style="2" customWidth="1"/>
    <col min="27" max="33" width="14.7109375" style="2" hidden="1" customWidth="1"/>
    <col min="34" max="34" width="13.42578125" style="2" hidden="1" customWidth="1"/>
    <col min="35" max="36" width="14.7109375" style="2" customWidth="1"/>
    <col min="37" max="16384" width="9.140625" style="2"/>
  </cols>
  <sheetData>
    <row r="1" spans="1:12" ht="5.0999999999999996" customHeight="1" x14ac:dyDescent="0.15">
      <c r="A1" s="2" t="s">
        <v>41</v>
      </c>
    </row>
    <row r="2" spans="1:12" ht="18" customHeight="1" x14ac:dyDescent="0.25">
      <c r="D2" s="65" t="s">
        <v>1631</v>
      </c>
    </row>
    <row r="3" spans="1:12" ht="4.9000000000000004" customHeight="1" x14ac:dyDescent="0.15"/>
    <row r="4" spans="1:12" ht="18" customHeight="1" x14ac:dyDescent="0.15">
      <c r="C4" s="2" t="s">
        <v>217</v>
      </c>
    </row>
    <row r="5" spans="1:12" ht="18" customHeight="1" x14ac:dyDescent="0.15">
      <c r="C5" s="2" t="s">
        <v>216</v>
      </c>
    </row>
    <row r="6" spans="1:12" ht="15" customHeight="1" x14ac:dyDescent="0.15"/>
    <row r="7" spans="1:12" ht="12.75" hidden="1" customHeight="1" x14ac:dyDescent="0.2">
      <c r="C7" s="59" t="s">
        <v>215</v>
      </c>
      <c r="D7" s="62" t="s">
        <v>214</v>
      </c>
      <c r="E7" s="64"/>
      <c r="F7" s="63" t="s">
        <v>213</v>
      </c>
      <c r="G7" s="62"/>
      <c r="H7" s="61"/>
    </row>
    <row r="8" spans="1:12" ht="12.75" customHeight="1" x14ac:dyDescent="0.2">
      <c r="C8" s="52" t="s">
        <v>212</v>
      </c>
      <c r="D8" s="51" t="s">
        <v>1628</v>
      </c>
      <c r="E8" s="51"/>
      <c r="F8" s="60" t="s">
        <v>84</v>
      </c>
      <c r="G8" s="51" t="s">
        <v>211</v>
      </c>
      <c r="H8" s="48"/>
      <c r="J8" s="59" t="s">
        <v>210</v>
      </c>
      <c r="K8" s="58">
        <f ca="1">SUM(OFFSET($R$17,1,$E$120):OFFSET($G$118,-1,$D$120))</f>
        <v>0</v>
      </c>
      <c r="L8" s="57"/>
    </row>
    <row r="9" spans="1:12" ht="12.75" customHeight="1" x14ac:dyDescent="0.2">
      <c r="C9" s="52" t="s">
        <v>165</v>
      </c>
      <c r="D9" s="51"/>
      <c r="E9" s="51"/>
      <c r="F9" s="50" t="s">
        <v>209</v>
      </c>
      <c r="G9" s="51" t="s">
        <v>208</v>
      </c>
      <c r="H9" s="48"/>
      <c r="J9" s="52" t="s">
        <v>207</v>
      </c>
      <c r="K9" s="54">
        <f ca="1">SUM(OFFSET($S$17,1,$E$120):OFFSET($H$118,-1,$D$120))</f>
        <v>0</v>
      </c>
      <c r="L9" s="53"/>
    </row>
    <row r="10" spans="1:12" ht="12.75" hidden="1" customHeight="1" x14ac:dyDescent="0.2">
      <c r="C10" s="52" t="s">
        <v>206</v>
      </c>
      <c r="D10" s="51" t="s">
        <v>205</v>
      </c>
      <c r="E10" s="51"/>
      <c r="F10" s="50" t="s">
        <v>204</v>
      </c>
      <c r="G10" s="51" t="s">
        <v>28</v>
      </c>
      <c r="H10" s="48"/>
      <c r="J10" s="52" t="s">
        <v>203</v>
      </c>
      <c r="K10" s="54">
        <f ca="1">SUM(OFFSET($W$17,1,$E$120):OFFSET($L$118,-1,$D$120))</f>
        <v>0</v>
      </c>
      <c r="L10" s="53"/>
    </row>
    <row r="11" spans="1:12" ht="26.25" customHeight="1" x14ac:dyDescent="0.2">
      <c r="C11" s="52" t="s">
        <v>123</v>
      </c>
      <c r="D11" s="49"/>
      <c r="E11" s="51"/>
      <c r="F11" s="56" t="s">
        <v>202</v>
      </c>
      <c r="G11" s="55"/>
      <c r="H11" s="48"/>
      <c r="J11" s="52" t="s">
        <v>201</v>
      </c>
      <c r="K11" s="54">
        <f ca="1">SUM(OFFSET($X$17,1,$E$120):OFFSET($M$118,-1,$D$120))</f>
        <v>0</v>
      </c>
      <c r="L11" s="53"/>
    </row>
    <row r="12" spans="1:12" ht="12.75" hidden="1" customHeight="1" x14ac:dyDescent="0.2">
      <c r="C12" s="52" t="s">
        <v>200</v>
      </c>
      <c r="D12" s="51"/>
      <c r="E12" s="51"/>
      <c r="F12" s="50" t="s">
        <v>199</v>
      </c>
      <c r="G12" s="49"/>
      <c r="H12" s="48"/>
      <c r="J12" s="46"/>
      <c r="K12" s="44"/>
      <c r="L12" s="47"/>
    </row>
    <row r="13" spans="1:12" ht="12.75" hidden="1" customHeight="1" x14ac:dyDescent="0.2">
      <c r="C13" s="46" t="s">
        <v>86</v>
      </c>
      <c r="D13" s="45"/>
      <c r="E13" s="44"/>
      <c r="F13" s="43" t="s">
        <v>198</v>
      </c>
      <c r="G13" s="85"/>
      <c r="H13" s="85"/>
    </row>
    <row r="14" spans="1:12" ht="5.0999999999999996" customHeight="1" x14ac:dyDescent="0.15"/>
    <row r="15" spans="1:12" ht="18" customHeight="1" x14ac:dyDescent="0.2">
      <c r="C15" s="42" t="s">
        <v>197</v>
      </c>
    </row>
    <row r="16" spans="1:12" ht="4.9000000000000004" customHeight="1" x14ac:dyDescent="0.15"/>
    <row r="17" spans="3:34" ht="63.75" customHeight="1" x14ac:dyDescent="0.2">
      <c r="C17" s="41" t="s">
        <v>166</v>
      </c>
      <c r="D17" s="40" t="s">
        <v>166</v>
      </c>
      <c r="E17" s="39" t="s">
        <v>196</v>
      </c>
      <c r="F17" s="39" t="s">
        <v>195</v>
      </c>
      <c r="G17" s="39" t="s">
        <v>194</v>
      </c>
      <c r="H17" s="39" t="s">
        <v>193</v>
      </c>
      <c r="I17" s="39" t="s">
        <v>192</v>
      </c>
      <c r="J17" s="39" t="s">
        <v>191</v>
      </c>
      <c r="K17" s="39" t="s">
        <v>190</v>
      </c>
      <c r="L17" s="39" t="s">
        <v>189</v>
      </c>
      <c r="M17" s="39" t="s">
        <v>188</v>
      </c>
      <c r="N17" s="39" t="s">
        <v>187</v>
      </c>
      <c r="O17" s="39" t="s">
        <v>186</v>
      </c>
      <c r="P17" s="39" t="s">
        <v>185</v>
      </c>
      <c r="Q17" s="39" t="s">
        <v>184</v>
      </c>
      <c r="R17" s="38" t="s">
        <v>183</v>
      </c>
      <c r="S17" s="38" t="s">
        <v>182</v>
      </c>
      <c r="T17" s="37" t="s">
        <v>181</v>
      </c>
      <c r="U17" s="37" t="s">
        <v>180</v>
      </c>
      <c r="V17" s="38" t="s">
        <v>179</v>
      </c>
      <c r="W17" s="38" t="s">
        <v>178</v>
      </c>
      <c r="X17" s="38" t="s">
        <v>177</v>
      </c>
      <c r="Y17" s="37" t="s">
        <v>162</v>
      </c>
      <c r="Z17" s="38" t="s">
        <v>1087</v>
      </c>
      <c r="AA17" s="37" t="s">
        <v>176</v>
      </c>
      <c r="AB17" s="37" t="s">
        <v>175</v>
      </c>
      <c r="AC17" s="37" t="s">
        <v>174</v>
      </c>
      <c r="AD17" s="37" t="s">
        <v>173</v>
      </c>
      <c r="AE17" s="37" t="s">
        <v>172</v>
      </c>
      <c r="AF17" s="37" t="s">
        <v>171</v>
      </c>
      <c r="AG17" s="37" t="s">
        <v>170</v>
      </c>
      <c r="AH17" s="36" t="s">
        <v>169</v>
      </c>
    </row>
    <row r="18" spans="3:34" ht="12.75" x14ac:dyDescent="0.2">
      <c r="C18" s="35" t="s">
        <v>155</v>
      </c>
      <c r="D18" s="34" t="s">
        <v>28</v>
      </c>
      <c r="E18" s="30"/>
      <c r="F18" s="30"/>
      <c r="G18" s="30"/>
      <c r="H18" s="30"/>
      <c r="I18" s="30"/>
      <c r="J18" s="30"/>
      <c r="K18" s="30"/>
      <c r="L18" s="30"/>
      <c r="M18" s="30"/>
      <c r="N18" s="30" t="s">
        <v>168</v>
      </c>
      <c r="O18" s="30" t="s">
        <v>167</v>
      </c>
      <c r="P18" s="30" t="s">
        <v>167</v>
      </c>
      <c r="Q18" s="30" t="s">
        <v>164</v>
      </c>
      <c r="R18" s="31"/>
      <c r="S18" s="31"/>
      <c r="T18" s="33"/>
      <c r="U18" s="30"/>
      <c r="V18" s="32"/>
      <c r="W18" s="31"/>
      <c r="X18" s="31"/>
      <c r="Y18" s="30"/>
      <c r="Z18" s="31"/>
      <c r="AA18" s="30" t="s">
        <v>28</v>
      </c>
      <c r="AB18" s="30" t="s">
        <v>28</v>
      </c>
      <c r="AC18" s="30" t="s">
        <v>28</v>
      </c>
      <c r="AD18" s="30" t="s">
        <v>28</v>
      </c>
      <c r="AE18" s="30" t="s">
        <v>28</v>
      </c>
      <c r="AF18" s="30" t="s">
        <v>28</v>
      </c>
      <c r="AG18" s="29" t="s">
        <v>28</v>
      </c>
      <c r="AH18" s="28" t="s">
        <v>102</v>
      </c>
    </row>
    <row r="19" spans="3:34" ht="12.75" x14ac:dyDescent="0.2">
      <c r="C19" s="35" t="s">
        <v>155</v>
      </c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 t="s">
        <v>168</v>
      </c>
      <c r="O19" s="30" t="s">
        <v>167</v>
      </c>
      <c r="P19" s="30" t="s">
        <v>167</v>
      </c>
      <c r="Q19" s="30" t="s">
        <v>164</v>
      </c>
      <c r="R19" s="31"/>
      <c r="S19" s="31"/>
      <c r="T19" s="33"/>
      <c r="U19" s="30"/>
      <c r="V19" s="32"/>
      <c r="W19" s="31"/>
      <c r="X19" s="31"/>
      <c r="Y19" s="30"/>
      <c r="Z19" s="31"/>
      <c r="AA19" s="30"/>
      <c r="AB19" s="30"/>
      <c r="AC19" s="30"/>
      <c r="AD19" s="30"/>
      <c r="AE19" s="30"/>
      <c r="AF19" s="30"/>
      <c r="AG19" s="29"/>
      <c r="AH19" s="28" t="s">
        <v>102</v>
      </c>
    </row>
    <row r="20" spans="3:34" ht="12.75" x14ac:dyDescent="0.2">
      <c r="C20" s="35" t="s">
        <v>155</v>
      </c>
      <c r="D20" s="34"/>
      <c r="E20" s="30"/>
      <c r="F20" s="30"/>
      <c r="G20" s="30"/>
      <c r="H20" s="30"/>
      <c r="I20" s="30"/>
      <c r="J20" s="30"/>
      <c r="K20" s="30"/>
      <c r="L20" s="30"/>
      <c r="M20" s="30"/>
      <c r="N20" s="30" t="s">
        <v>168</v>
      </c>
      <c r="O20" s="30" t="s">
        <v>167</v>
      </c>
      <c r="P20" s="30" t="s">
        <v>167</v>
      </c>
      <c r="Q20" s="30" t="s">
        <v>164</v>
      </c>
      <c r="R20" s="31"/>
      <c r="S20" s="31"/>
      <c r="T20" s="33"/>
      <c r="U20" s="30"/>
      <c r="V20" s="32"/>
      <c r="W20" s="31"/>
      <c r="X20" s="31"/>
      <c r="Y20" s="30"/>
      <c r="Z20" s="31"/>
      <c r="AA20" s="30"/>
      <c r="AB20" s="30"/>
      <c r="AC20" s="30"/>
      <c r="AD20" s="30"/>
      <c r="AE20" s="30"/>
      <c r="AF20" s="30"/>
      <c r="AG20" s="29"/>
      <c r="AH20" s="28" t="s">
        <v>102</v>
      </c>
    </row>
    <row r="21" spans="3:34" ht="12.75" x14ac:dyDescent="0.2">
      <c r="C21" s="35" t="s">
        <v>155</v>
      </c>
      <c r="D21" s="34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168</v>
      </c>
      <c r="O21" s="30" t="s">
        <v>167</v>
      </c>
      <c r="P21" s="30" t="s">
        <v>167</v>
      </c>
      <c r="Q21" s="30" t="s">
        <v>164</v>
      </c>
      <c r="R21" s="31"/>
      <c r="S21" s="31"/>
      <c r="T21" s="33"/>
      <c r="U21" s="30"/>
      <c r="V21" s="32"/>
      <c r="W21" s="31"/>
      <c r="X21" s="31"/>
      <c r="Y21" s="30"/>
      <c r="Z21" s="31"/>
      <c r="AA21" s="30"/>
      <c r="AB21" s="30"/>
      <c r="AC21" s="30"/>
      <c r="AD21" s="30"/>
      <c r="AE21" s="30"/>
      <c r="AF21" s="30"/>
      <c r="AG21" s="29"/>
      <c r="AH21" s="28" t="s">
        <v>102</v>
      </c>
    </row>
    <row r="22" spans="3:34" ht="12.75" x14ac:dyDescent="0.2">
      <c r="C22" s="35" t="s">
        <v>155</v>
      </c>
      <c r="D22" s="34"/>
      <c r="E22" s="30"/>
      <c r="F22" s="30"/>
      <c r="G22" s="30"/>
      <c r="H22" s="30"/>
      <c r="I22" s="30"/>
      <c r="J22" s="30"/>
      <c r="K22" s="30"/>
      <c r="L22" s="30"/>
      <c r="M22" s="30"/>
      <c r="N22" s="30" t="s">
        <v>168</v>
      </c>
      <c r="O22" s="30" t="s">
        <v>167</v>
      </c>
      <c r="P22" s="30" t="s">
        <v>167</v>
      </c>
      <c r="Q22" s="30" t="s">
        <v>164</v>
      </c>
      <c r="R22" s="31"/>
      <c r="S22" s="31"/>
      <c r="T22" s="33"/>
      <c r="U22" s="30"/>
      <c r="V22" s="32"/>
      <c r="W22" s="31"/>
      <c r="X22" s="31"/>
      <c r="Y22" s="30"/>
      <c r="Z22" s="31"/>
      <c r="AA22" s="30"/>
      <c r="AB22" s="30"/>
      <c r="AC22" s="30"/>
      <c r="AD22" s="30"/>
      <c r="AE22" s="30"/>
      <c r="AF22" s="30"/>
      <c r="AG22" s="29"/>
      <c r="AH22" s="28" t="s">
        <v>102</v>
      </c>
    </row>
    <row r="23" spans="3:34" ht="12.75" x14ac:dyDescent="0.2">
      <c r="C23" s="35" t="s">
        <v>155</v>
      </c>
      <c r="D23" s="34"/>
      <c r="E23" s="30"/>
      <c r="F23" s="30"/>
      <c r="G23" s="30"/>
      <c r="H23" s="30"/>
      <c r="I23" s="30"/>
      <c r="J23" s="30"/>
      <c r="K23" s="30"/>
      <c r="L23" s="30"/>
      <c r="M23" s="30"/>
      <c r="N23" s="30" t="s">
        <v>168</v>
      </c>
      <c r="O23" s="30" t="s">
        <v>167</v>
      </c>
      <c r="P23" s="30" t="s">
        <v>167</v>
      </c>
      <c r="Q23" s="30" t="s">
        <v>164</v>
      </c>
      <c r="R23" s="31"/>
      <c r="S23" s="31"/>
      <c r="T23" s="33"/>
      <c r="U23" s="30"/>
      <c r="V23" s="32"/>
      <c r="W23" s="31"/>
      <c r="X23" s="31"/>
      <c r="Y23" s="30"/>
      <c r="Z23" s="31"/>
      <c r="AA23" s="30"/>
      <c r="AB23" s="30"/>
      <c r="AC23" s="30"/>
      <c r="AD23" s="30"/>
      <c r="AE23" s="30"/>
      <c r="AF23" s="30"/>
      <c r="AG23" s="29"/>
      <c r="AH23" s="28" t="s">
        <v>102</v>
      </c>
    </row>
    <row r="24" spans="3:34" ht="12.75" x14ac:dyDescent="0.2">
      <c r="C24" s="35" t="s">
        <v>155</v>
      </c>
      <c r="D24" s="34"/>
      <c r="E24" s="30"/>
      <c r="F24" s="30"/>
      <c r="G24" s="30"/>
      <c r="H24" s="30"/>
      <c r="I24" s="30"/>
      <c r="J24" s="30"/>
      <c r="K24" s="30"/>
      <c r="L24" s="30"/>
      <c r="M24" s="30"/>
      <c r="N24" s="30" t="s">
        <v>168</v>
      </c>
      <c r="O24" s="30" t="s">
        <v>167</v>
      </c>
      <c r="P24" s="30" t="s">
        <v>167</v>
      </c>
      <c r="Q24" s="30" t="s">
        <v>164</v>
      </c>
      <c r="R24" s="31"/>
      <c r="S24" s="31"/>
      <c r="T24" s="33"/>
      <c r="U24" s="30"/>
      <c r="V24" s="32"/>
      <c r="W24" s="31"/>
      <c r="X24" s="31"/>
      <c r="Y24" s="30"/>
      <c r="Z24" s="31"/>
      <c r="AA24" s="30"/>
      <c r="AB24" s="30"/>
      <c r="AC24" s="30"/>
      <c r="AD24" s="30"/>
      <c r="AE24" s="30"/>
      <c r="AF24" s="30"/>
      <c r="AG24" s="29"/>
      <c r="AH24" s="28" t="s">
        <v>102</v>
      </c>
    </row>
    <row r="25" spans="3:34" ht="12.75" x14ac:dyDescent="0.2">
      <c r="C25" s="35" t="s">
        <v>155</v>
      </c>
      <c r="D25" s="34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168</v>
      </c>
      <c r="O25" s="30" t="s">
        <v>167</v>
      </c>
      <c r="P25" s="30" t="s">
        <v>167</v>
      </c>
      <c r="Q25" s="30" t="s">
        <v>164</v>
      </c>
      <c r="R25" s="31"/>
      <c r="S25" s="31"/>
      <c r="T25" s="33"/>
      <c r="U25" s="30"/>
      <c r="V25" s="32"/>
      <c r="W25" s="31"/>
      <c r="X25" s="31"/>
      <c r="Y25" s="30"/>
      <c r="Z25" s="31"/>
      <c r="AA25" s="30"/>
      <c r="AB25" s="30"/>
      <c r="AC25" s="30"/>
      <c r="AD25" s="30"/>
      <c r="AE25" s="30"/>
      <c r="AF25" s="30"/>
      <c r="AG25" s="29"/>
      <c r="AH25" s="28" t="s">
        <v>102</v>
      </c>
    </row>
    <row r="26" spans="3:34" ht="12.75" x14ac:dyDescent="0.2">
      <c r="C26" s="35" t="s">
        <v>155</v>
      </c>
      <c r="D26" s="34"/>
      <c r="E26" s="30"/>
      <c r="F26" s="30"/>
      <c r="G26" s="30"/>
      <c r="H26" s="30"/>
      <c r="I26" s="30"/>
      <c r="J26" s="30"/>
      <c r="K26" s="30"/>
      <c r="L26" s="30"/>
      <c r="M26" s="30"/>
      <c r="N26" s="30" t="s">
        <v>168</v>
      </c>
      <c r="O26" s="30" t="s">
        <v>167</v>
      </c>
      <c r="P26" s="30" t="s">
        <v>167</v>
      </c>
      <c r="Q26" s="30" t="s">
        <v>164</v>
      </c>
      <c r="R26" s="31"/>
      <c r="S26" s="31"/>
      <c r="T26" s="33"/>
      <c r="U26" s="30"/>
      <c r="V26" s="32"/>
      <c r="W26" s="31"/>
      <c r="X26" s="31"/>
      <c r="Y26" s="30"/>
      <c r="Z26" s="31"/>
      <c r="AA26" s="30"/>
      <c r="AB26" s="30"/>
      <c r="AC26" s="30"/>
      <c r="AD26" s="30"/>
      <c r="AE26" s="30"/>
      <c r="AF26" s="30"/>
      <c r="AG26" s="29"/>
      <c r="AH26" s="28" t="s">
        <v>102</v>
      </c>
    </row>
    <row r="27" spans="3:34" ht="12.75" x14ac:dyDescent="0.2">
      <c r="C27" s="35" t="s">
        <v>155</v>
      </c>
      <c r="D27" s="34"/>
      <c r="E27" s="30"/>
      <c r="F27" s="30"/>
      <c r="G27" s="30"/>
      <c r="H27" s="30"/>
      <c r="I27" s="30"/>
      <c r="J27" s="30"/>
      <c r="K27" s="30"/>
      <c r="L27" s="30"/>
      <c r="M27" s="30"/>
      <c r="N27" s="30" t="s">
        <v>168</v>
      </c>
      <c r="O27" s="30" t="s">
        <v>167</v>
      </c>
      <c r="P27" s="30" t="s">
        <v>167</v>
      </c>
      <c r="Q27" s="30" t="s">
        <v>164</v>
      </c>
      <c r="R27" s="31"/>
      <c r="S27" s="31"/>
      <c r="T27" s="33"/>
      <c r="U27" s="30"/>
      <c r="V27" s="32"/>
      <c r="W27" s="31"/>
      <c r="X27" s="31"/>
      <c r="Y27" s="30"/>
      <c r="Z27" s="31"/>
      <c r="AA27" s="30"/>
      <c r="AB27" s="30"/>
      <c r="AC27" s="30"/>
      <c r="AD27" s="30"/>
      <c r="AE27" s="30"/>
      <c r="AF27" s="30"/>
      <c r="AG27" s="29"/>
      <c r="AH27" s="28" t="s">
        <v>102</v>
      </c>
    </row>
    <row r="28" spans="3:34" ht="12.75" x14ac:dyDescent="0.2">
      <c r="C28" s="35" t="s">
        <v>155</v>
      </c>
      <c r="D28" s="34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168</v>
      </c>
      <c r="O28" s="30" t="s">
        <v>167</v>
      </c>
      <c r="P28" s="30" t="s">
        <v>167</v>
      </c>
      <c r="Q28" s="30" t="s">
        <v>164</v>
      </c>
      <c r="R28" s="31"/>
      <c r="S28" s="31"/>
      <c r="T28" s="33"/>
      <c r="U28" s="30"/>
      <c r="V28" s="32"/>
      <c r="W28" s="31"/>
      <c r="X28" s="31"/>
      <c r="Y28" s="30"/>
      <c r="Z28" s="31"/>
      <c r="AA28" s="30"/>
      <c r="AB28" s="30"/>
      <c r="AC28" s="30"/>
      <c r="AD28" s="30"/>
      <c r="AE28" s="30"/>
      <c r="AF28" s="30"/>
      <c r="AG28" s="29"/>
      <c r="AH28" s="28" t="s">
        <v>102</v>
      </c>
    </row>
    <row r="29" spans="3:34" ht="12.75" x14ac:dyDescent="0.2">
      <c r="C29" s="35" t="s">
        <v>155</v>
      </c>
      <c r="D29" s="34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168</v>
      </c>
      <c r="O29" s="30" t="s">
        <v>167</v>
      </c>
      <c r="P29" s="30" t="s">
        <v>167</v>
      </c>
      <c r="Q29" s="30" t="s">
        <v>164</v>
      </c>
      <c r="R29" s="31"/>
      <c r="S29" s="31"/>
      <c r="T29" s="33"/>
      <c r="U29" s="30"/>
      <c r="V29" s="32"/>
      <c r="W29" s="31"/>
      <c r="X29" s="31"/>
      <c r="Y29" s="30"/>
      <c r="Z29" s="31"/>
      <c r="AA29" s="30"/>
      <c r="AB29" s="30"/>
      <c r="AC29" s="30"/>
      <c r="AD29" s="30"/>
      <c r="AE29" s="30"/>
      <c r="AF29" s="30"/>
      <c r="AG29" s="29"/>
      <c r="AH29" s="28" t="s">
        <v>102</v>
      </c>
    </row>
    <row r="30" spans="3:34" ht="12.75" x14ac:dyDescent="0.2">
      <c r="C30" s="35" t="s">
        <v>155</v>
      </c>
      <c r="D30" s="34"/>
      <c r="E30" s="30"/>
      <c r="F30" s="30"/>
      <c r="G30" s="30"/>
      <c r="H30" s="30"/>
      <c r="I30" s="30"/>
      <c r="J30" s="30"/>
      <c r="K30" s="30"/>
      <c r="L30" s="30"/>
      <c r="M30" s="30"/>
      <c r="N30" s="30" t="s">
        <v>168</v>
      </c>
      <c r="O30" s="30" t="s">
        <v>167</v>
      </c>
      <c r="P30" s="30" t="s">
        <v>167</v>
      </c>
      <c r="Q30" s="30" t="s">
        <v>164</v>
      </c>
      <c r="R30" s="31"/>
      <c r="S30" s="31"/>
      <c r="T30" s="33"/>
      <c r="U30" s="30"/>
      <c r="V30" s="32"/>
      <c r="W30" s="31"/>
      <c r="X30" s="31"/>
      <c r="Y30" s="30"/>
      <c r="Z30" s="31"/>
      <c r="AA30" s="30"/>
      <c r="AB30" s="30"/>
      <c r="AC30" s="30"/>
      <c r="AD30" s="30"/>
      <c r="AE30" s="30"/>
      <c r="AF30" s="30"/>
      <c r="AG30" s="29"/>
      <c r="AH30" s="28" t="s">
        <v>102</v>
      </c>
    </row>
    <row r="31" spans="3:34" ht="12.75" x14ac:dyDescent="0.2">
      <c r="C31" s="35" t="s">
        <v>155</v>
      </c>
      <c r="D31" s="34"/>
      <c r="E31" s="30"/>
      <c r="F31" s="30"/>
      <c r="G31" s="30"/>
      <c r="H31" s="30"/>
      <c r="I31" s="30"/>
      <c r="J31" s="30"/>
      <c r="K31" s="30"/>
      <c r="L31" s="30"/>
      <c r="M31" s="30"/>
      <c r="N31" s="30" t="s">
        <v>168</v>
      </c>
      <c r="O31" s="30" t="s">
        <v>167</v>
      </c>
      <c r="P31" s="30" t="s">
        <v>167</v>
      </c>
      <c r="Q31" s="30" t="s">
        <v>164</v>
      </c>
      <c r="R31" s="31"/>
      <c r="S31" s="31"/>
      <c r="T31" s="33"/>
      <c r="U31" s="30"/>
      <c r="V31" s="32"/>
      <c r="W31" s="31"/>
      <c r="X31" s="31"/>
      <c r="Y31" s="30"/>
      <c r="Z31" s="31"/>
      <c r="AA31" s="30"/>
      <c r="AB31" s="30"/>
      <c r="AC31" s="30"/>
      <c r="AD31" s="30"/>
      <c r="AE31" s="30"/>
      <c r="AF31" s="30"/>
      <c r="AG31" s="29"/>
      <c r="AH31" s="28" t="s">
        <v>102</v>
      </c>
    </row>
    <row r="32" spans="3:34" ht="12.75" x14ac:dyDescent="0.2">
      <c r="C32" s="35" t="s">
        <v>155</v>
      </c>
      <c r="D32" s="34"/>
      <c r="E32" s="30"/>
      <c r="F32" s="30"/>
      <c r="G32" s="30"/>
      <c r="H32" s="30"/>
      <c r="I32" s="30"/>
      <c r="J32" s="30"/>
      <c r="K32" s="30"/>
      <c r="L32" s="30"/>
      <c r="M32" s="30"/>
      <c r="N32" s="30" t="s">
        <v>168</v>
      </c>
      <c r="O32" s="30" t="s">
        <v>167</v>
      </c>
      <c r="P32" s="30" t="s">
        <v>167</v>
      </c>
      <c r="Q32" s="30" t="s">
        <v>164</v>
      </c>
      <c r="R32" s="31"/>
      <c r="S32" s="31"/>
      <c r="T32" s="33"/>
      <c r="U32" s="30"/>
      <c r="V32" s="32"/>
      <c r="W32" s="31"/>
      <c r="X32" s="31"/>
      <c r="Y32" s="30"/>
      <c r="Z32" s="31"/>
      <c r="AA32" s="30"/>
      <c r="AB32" s="30"/>
      <c r="AC32" s="30"/>
      <c r="AD32" s="30"/>
      <c r="AE32" s="30"/>
      <c r="AF32" s="30"/>
      <c r="AG32" s="29"/>
      <c r="AH32" s="28" t="s">
        <v>102</v>
      </c>
    </row>
    <row r="33" spans="3:34" ht="12.75" x14ac:dyDescent="0.2">
      <c r="C33" s="35" t="s">
        <v>155</v>
      </c>
      <c r="D33" s="34"/>
      <c r="E33" s="30"/>
      <c r="F33" s="30"/>
      <c r="G33" s="30"/>
      <c r="H33" s="30"/>
      <c r="I33" s="30"/>
      <c r="J33" s="30"/>
      <c r="K33" s="30"/>
      <c r="L33" s="30"/>
      <c r="M33" s="30"/>
      <c r="N33" s="30" t="s">
        <v>168</v>
      </c>
      <c r="O33" s="30" t="s">
        <v>167</v>
      </c>
      <c r="P33" s="30" t="s">
        <v>167</v>
      </c>
      <c r="Q33" s="30" t="s">
        <v>164</v>
      </c>
      <c r="R33" s="31"/>
      <c r="S33" s="31"/>
      <c r="T33" s="33"/>
      <c r="U33" s="30"/>
      <c r="V33" s="32"/>
      <c r="W33" s="31"/>
      <c r="X33" s="31"/>
      <c r="Y33" s="30"/>
      <c r="Z33" s="31"/>
      <c r="AA33" s="30"/>
      <c r="AB33" s="30"/>
      <c r="AC33" s="30"/>
      <c r="AD33" s="30"/>
      <c r="AE33" s="30"/>
      <c r="AF33" s="30"/>
      <c r="AG33" s="29"/>
      <c r="AH33" s="28" t="s">
        <v>102</v>
      </c>
    </row>
    <row r="34" spans="3:34" ht="12.75" x14ac:dyDescent="0.2">
      <c r="C34" s="35" t="s">
        <v>155</v>
      </c>
      <c r="D34" s="34"/>
      <c r="E34" s="30"/>
      <c r="F34" s="30"/>
      <c r="G34" s="30"/>
      <c r="H34" s="30"/>
      <c r="I34" s="30"/>
      <c r="J34" s="30"/>
      <c r="K34" s="30"/>
      <c r="L34" s="30"/>
      <c r="M34" s="30"/>
      <c r="N34" s="30" t="s">
        <v>168</v>
      </c>
      <c r="O34" s="30" t="s">
        <v>167</v>
      </c>
      <c r="P34" s="30" t="s">
        <v>167</v>
      </c>
      <c r="Q34" s="30" t="s">
        <v>164</v>
      </c>
      <c r="R34" s="31"/>
      <c r="S34" s="31"/>
      <c r="T34" s="33"/>
      <c r="U34" s="30"/>
      <c r="V34" s="32"/>
      <c r="W34" s="31"/>
      <c r="X34" s="31"/>
      <c r="Y34" s="30"/>
      <c r="Z34" s="31"/>
      <c r="AA34" s="30"/>
      <c r="AB34" s="30"/>
      <c r="AC34" s="30"/>
      <c r="AD34" s="30"/>
      <c r="AE34" s="30"/>
      <c r="AF34" s="30"/>
      <c r="AG34" s="29"/>
      <c r="AH34" s="28" t="s">
        <v>102</v>
      </c>
    </row>
    <row r="35" spans="3:34" ht="12.75" x14ac:dyDescent="0.2">
      <c r="C35" s="35" t="s">
        <v>155</v>
      </c>
      <c r="D35" s="34"/>
      <c r="E35" s="30"/>
      <c r="F35" s="30"/>
      <c r="G35" s="30"/>
      <c r="H35" s="30"/>
      <c r="I35" s="30"/>
      <c r="J35" s="30"/>
      <c r="K35" s="30"/>
      <c r="L35" s="30"/>
      <c r="M35" s="30"/>
      <c r="N35" s="30" t="s">
        <v>168</v>
      </c>
      <c r="O35" s="30" t="s">
        <v>167</v>
      </c>
      <c r="P35" s="30" t="s">
        <v>167</v>
      </c>
      <c r="Q35" s="30" t="s">
        <v>164</v>
      </c>
      <c r="R35" s="31"/>
      <c r="S35" s="31"/>
      <c r="T35" s="33"/>
      <c r="U35" s="30"/>
      <c r="V35" s="32"/>
      <c r="W35" s="31"/>
      <c r="X35" s="31"/>
      <c r="Y35" s="30"/>
      <c r="Z35" s="31"/>
      <c r="AA35" s="30"/>
      <c r="AB35" s="30"/>
      <c r="AC35" s="30"/>
      <c r="AD35" s="30"/>
      <c r="AE35" s="30"/>
      <c r="AF35" s="30"/>
      <c r="AG35" s="29"/>
      <c r="AH35" s="28" t="s">
        <v>102</v>
      </c>
    </row>
    <row r="36" spans="3:34" ht="12.75" x14ac:dyDescent="0.2">
      <c r="C36" s="35" t="s">
        <v>155</v>
      </c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 t="s">
        <v>168</v>
      </c>
      <c r="O36" s="30" t="s">
        <v>167</v>
      </c>
      <c r="P36" s="30" t="s">
        <v>167</v>
      </c>
      <c r="Q36" s="30" t="s">
        <v>164</v>
      </c>
      <c r="R36" s="31"/>
      <c r="S36" s="31"/>
      <c r="T36" s="33"/>
      <c r="U36" s="30"/>
      <c r="V36" s="32"/>
      <c r="W36" s="31"/>
      <c r="X36" s="31"/>
      <c r="Y36" s="30"/>
      <c r="Z36" s="31"/>
      <c r="AA36" s="30"/>
      <c r="AB36" s="30"/>
      <c r="AC36" s="30"/>
      <c r="AD36" s="30"/>
      <c r="AE36" s="30"/>
      <c r="AF36" s="30"/>
      <c r="AG36" s="29"/>
      <c r="AH36" s="28" t="s">
        <v>102</v>
      </c>
    </row>
    <row r="37" spans="3:34" ht="12.75" x14ac:dyDescent="0.2">
      <c r="C37" s="35" t="s">
        <v>155</v>
      </c>
      <c r="D37" s="34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168</v>
      </c>
      <c r="O37" s="30" t="s">
        <v>167</v>
      </c>
      <c r="P37" s="30" t="s">
        <v>167</v>
      </c>
      <c r="Q37" s="30" t="s">
        <v>164</v>
      </c>
      <c r="R37" s="31"/>
      <c r="S37" s="31"/>
      <c r="T37" s="33"/>
      <c r="U37" s="30"/>
      <c r="V37" s="32"/>
      <c r="W37" s="31"/>
      <c r="X37" s="31"/>
      <c r="Y37" s="30"/>
      <c r="Z37" s="31"/>
      <c r="AA37" s="30"/>
      <c r="AB37" s="30"/>
      <c r="AC37" s="30"/>
      <c r="AD37" s="30"/>
      <c r="AE37" s="30"/>
      <c r="AF37" s="30"/>
      <c r="AG37" s="29"/>
      <c r="AH37" s="28" t="s">
        <v>102</v>
      </c>
    </row>
    <row r="38" spans="3:34" ht="12.75" x14ac:dyDescent="0.2">
      <c r="C38" s="35" t="s">
        <v>155</v>
      </c>
      <c r="D38" s="34"/>
      <c r="E38" s="30"/>
      <c r="F38" s="30"/>
      <c r="G38" s="30"/>
      <c r="H38" s="30"/>
      <c r="I38" s="30"/>
      <c r="J38" s="30"/>
      <c r="K38" s="30"/>
      <c r="L38" s="30"/>
      <c r="M38" s="30"/>
      <c r="N38" s="30" t="s">
        <v>168</v>
      </c>
      <c r="O38" s="30" t="s">
        <v>167</v>
      </c>
      <c r="P38" s="30" t="s">
        <v>167</v>
      </c>
      <c r="Q38" s="30" t="s">
        <v>164</v>
      </c>
      <c r="R38" s="31"/>
      <c r="S38" s="31"/>
      <c r="T38" s="33"/>
      <c r="U38" s="30"/>
      <c r="V38" s="32"/>
      <c r="W38" s="31"/>
      <c r="X38" s="31"/>
      <c r="Y38" s="30"/>
      <c r="Z38" s="31"/>
      <c r="AA38" s="30"/>
      <c r="AB38" s="30"/>
      <c r="AC38" s="30"/>
      <c r="AD38" s="30"/>
      <c r="AE38" s="30"/>
      <c r="AF38" s="30"/>
      <c r="AG38" s="29"/>
      <c r="AH38" s="28" t="s">
        <v>102</v>
      </c>
    </row>
    <row r="39" spans="3:34" ht="12.75" x14ac:dyDescent="0.2">
      <c r="C39" s="35" t="s">
        <v>155</v>
      </c>
      <c r="D39" s="34"/>
      <c r="E39" s="30"/>
      <c r="F39" s="30"/>
      <c r="G39" s="30"/>
      <c r="H39" s="30"/>
      <c r="I39" s="30"/>
      <c r="J39" s="30"/>
      <c r="K39" s="30"/>
      <c r="L39" s="30"/>
      <c r="M39" s="30"/>
      <c r="N39" s="30" t="s">
        <v>168</v>
      </c>
      <c r="O39" s="30" t="s">
        <v>167</v>
      </c>
      <c r="P39" s="30" t="s">
        <v>167</v>
      </c>
      <c r="Q39" s="30" t="s">
        <v>164</v>
      </c>
      <c r="R39" s="31"/>
      <c r="S39" s="31"/>
      <c r="T39" s="33"/>
      <c r="U39" s="30"/>
      <c r="V39" s="32"/>
      <c r="W39" s="31"/>
      <c r="X39" s="31"/>
      <c r="Y39" s="30"/>
      <c r="Z39" s="31"/>
      <c r="AA39" s="30"/>
      <c r="AB39" s="30"/>
      <c r="AC39" s="30"/>
      <c r="AD39" s="30"/>
      <c r="AE39" s="30"/>
      <c r="AF39" s="30"/>
      <c r="AG39" s="29"/>
      <c r="AH39" s="28" t="s">
        <v>102</v>
      </c>
    </row>
    <row r="40" spans="3:34" ht="12.75" x14ac:dyDescent="0.2">
      <c r="C40" s="35" t="s">
        <v>155</v>
      </c>
      <c r="D40" s="34"/>
      <c r="E40" s="30"/>
      <c r="F40" s="30"/>
      <c r="G40" s="30"/>
      <c r="H40" s="30"/>
      <c r="I40" s="30"/>
      <c r="J40" s="30"/>
      <c r="K40" s="30"/>
      <c r="L40" s="30"/>
      <c r="M40" s="30"/>
      <c r="N40" s="30" t="s">
        <v>168</v>
      </c>
      <c r="O40" s="30" t="s">
        <v>167</v>
      </c>
      <c r="P40" s="30" t="s">
        <v>167</v>
      </c>
      <c r="Q40" s="30" t="s">
        <v>164</v>
      </c>
      <c r="R40" s="31"/>
      <c r="S40" s="31"/>
      <c r="T40" s="33"/>
      <c r="U40" s="30"/>
      <c r="V40" s="32"/>
      <c r="W40" s="31"/>
      <c r="X40" s="31"/>
      <c r="Y40" s="30"/>
      <c r="Z40" s="31"/>
      <c r="AA40" s="30"/>
      <c r="AB40" s="30"/>
      <c r="AC40" s="30"/>
      <c r="AD40" s="30"/>
      <c r="AE40" s="30"/>
      <c r="AF40" s="30"/>
      <c r="AG40" s="29"/>
      <c r="AH40" s="28" t="s">
        <v>102</v>
      </c>
    </row>
    <row r="41" spans="3:34" ht="12.75" x14ac:dyDescent="0.2">
      <c r="C41" s="35" t="s">
        <v>155</v>
      </c>
      <c r="D41" s="34"/>
      <c r="E41" s="30"/>
      <c r="F41" s="30"/>
      <c r="G41" s="30"/>
      <c r="H41" s="30"/>
      <c r="I41" s="30"/>
      <c r="J41" s="30"/>
      <c r="K41" s="30"/>
      <c r="L41" s="30"/>
      <c r="M41" s="30"/>
      <c r="N41" s="30" t="s">
        <v>168</v>
      </c>
      <c r="O41" s="30" t="s">
        <v>167</v>
      </c>
      <c r="P41" s="30" t="s">
        <v>167</v>
      </c>
      <c r="Q41" s="30" t="s">
        <v>164</v>
      </c>
      <c r="R41" s="31"/>
      <c r="S41" s="31"/>
      <c r="T41" s="33"/>
      <c r="U41" s="30"/>
      <c r="V41" s="32"/>
      <c r="W41" s="31"/>
      <c r="X41" s="31"/>
      <c r="Y41" s="30"/>
      <c r="Z41" s="31"/>
      <c r="AA41" s="30"/>
      <c r="AB41" s="30"/>
      <c r="AC41" s="30"/>
      <c r="AD41" s="30"/>
      <c r="AE41" s="30"/>
      <c r="AF41" s="30"/>
      <c r="AG41" s="29"/>
      <c r="AH41" s="28" t="s">
        <v>102</v>
      </c>
    </row>
    <row r="42" spans="3:34" ht="12.75" x14ac:dyDescent="0.2">
      <c r="C42" s="35" t="s">
        <v>155</v>
      </c>
      <c r="D42" s="34"/>
      <c r="E42" s="30"/>
      <c r="F42" s="30"/>
      <c r="G42" s="30"/>
      <c r="H42" s="30"/>
      <c r="I42" s="30"/>
      <c r="J42" s="30"/>
      <c r="K42" s="30"/>
      <c r="L42" s="30"/>
      <c r="M42" s="30"/>
      <c r="N42" s="30" t="s">
        <v>168</v>
      </c>
      <c r="O42" s="30" t="s">
        <v>167</v>
      </c>
      <c r="P42" s="30" t="s">
        <v>167</v>
      </c>
      <c r="Q42" s="30" t="s">
        <v>164</v>
      </c>
      <c r="R42" s="31"/>
      <c r="S42" s="31"/>
      <c r="T42" s="33"/>
      <c r="U42" s="30"/>
      <c r="V42" s="32"/>
      <c r="W42" s="31"/>
      <c r="X42" s="31"/>
      <c r="Y42" s="30"/>
      <c r="Z42" s="31"/>
      <c r="AA42" s="30"/>
      <c r="AB42" s="30"/>
      <c r="AC42" s="30"/>
      <c r="AD42" s="30"/>
      <c r="AE42" s="30"/>
      <c r="AF42" s="30"/>
      <c r="AG42" s="29"/>
      <c r="AH42" s="28" t="s">
        <v>102</v>
      </c>
    </row>
    <row r="43" spans="3:34" ht="12.75" x14ac:dyDescent="0.2">
      <c r="C43" s="35" t="s">
        <v>155</v>
      </c>
      <c r="D43" s="34"/>
      <c r="E43" s="30"/>
      <c r="F43" s="30"/>
      <c r="G43" s="30"/>
      <c r="H43" s="30"/>
      <c r="I43" s="30"/>
      <c r="J43" s="30"/>
      <c r="K43" s="30"/>
      <c r="L43" s="30"/>
      <c r="M43" s="30"/>
      <c r="N43" s="30" t="s">
        <v>168</v>
      </c>
      <c r="O43" s="30" t="s">
        <v>167</v>
      </c>
      <c r="P43" s="30" t="s">
        <v>167</v>
      </c>
      <c r="Q43" s="30" t="s">
        <v>164</v>
      </c>
      <c r="R43" s="31"/>
      <c r="S43" s="31"/>
      <c r="T43" s="33"/>
      <c r="U43" s="30"/>
      <c r="V43" s="32"/>
      <c r="W43" s="31"/>
      <c r="X43" s="31"/>
      <c r="Y43" s="30"/>
      <c r="Z43" s="31"/>
      <c r="AA43" s="30"/>
      <c r="AB43" s="30"/>
      <c r="AC43" s="30"/>
      <c r="AD43" s="30"/>
      <c r="AE43" s="30"/>
      <c r="AF43" s="30"/>
      <c r="AG43" s="29"/>
      <c r="AH43" s="28" t="s">
        <v>102</v>
      </c>
    </row>
    <row r="44" spans="3:34" ht="12.75" x14ac:dyDescent="0.2">
      <c r="C44" s="35" t="s">
        <v>155</v>
      </c>
      <c r="D44" s="34"/>
      <c r="E44" s="30"/>
      <c r="F44" s="30"/>
      <c r="G44" s="30"/>
      <c r="H44" s="30"/>
      <c r="I44" s="30"/>
      <c r="J44" s="30"/>
      <c r="K44" s="30"/>
      <c r="L44" s="30"/>
      <c r="M44" s="30"/>
      <c r="N44" s="30" t="s">
        <v>168</v>
      </c>
      <c r="O44" s="30" t="s">
        <v>167</v>
      </c>
      <c r="P44" s="30" t="s">
        <v>167</v>
      </c>
      <c r="Q44" s="30" t="s">
        <v>164</v>
      </c>
      <c r="R44" s="31"/>
      <c r="S44" s="31"/>
      <c r="T44" s="33"/>
      <c r="U44" s="30"/>
      <c r="V44" s="32"/>
      <c r="W44" s="31"/>
      <c r="X44" s="31"/>
      <c r="Y44" s="30"/>
      <c r="Z44" s="31"/>
      <c r="AA44" s="30"/>
      <c r="AB44" s="30"/>
      <c r="AC44" s="30"/>
      <c r="AD44" s="30"/>
      <c r="AE44" s="30"/>
      <c r="AF44" s="30"/>
      <c r="AG44" s="29"/>
      <c r="AH44" s="28" t="s">
        <v>102</v>
      </c>
    </row>
    <row r="45" spans="3:34" ht="12.75" x14ac:dyDescent="0.2">
      <c r="C45" s="35" t="s">
        <v>155</v>
      </c>
      <c r="D45" s="34"/>
      <c r="E45" s="30"/>
      <c r="F45" s="30"/>
      <c r="G45" s="30"/>
      <c r="H45" s="30"/>
      <c r="I45" s="30"/>
      <c r="J45" s="30"/>
      <c r="K45" s="30"/>
      <c r="L45" s="30"/>
      <c r="M45" s="30"/>
      <c r="N45" s="30" t="s">
        <v>168</v>
      </c>
      <c r="O45" s="30" t="s">
        <v>167</v>
      </c>
      <c r="P45" s="30" t="s">
        <v>167</v>
      </c>
      <c r="Q45" s="30" t="s">
        <v>164</v>
      </c>
      <c r="R45" s="31"/>
      <c r="S45" s="31"/>
      <c r="T45" s="33"/>
      <c r="U45" s="30"/>
      <c r="V45" s="32"/>
      <c r="W45" s="31"/>
      <c r="X45" s="31"/>
      <c r="Y45" s="30"/>
      <c r="Z45" s="31"/>
      <c r="AA45" s="30"/>
      <c r="AB45" s="30"/>
      <c r="AC45" s="30"/>
      <c r="AD45" s="30"/>
      <c r="AE45" s="30"/>
      <c r="AF45" s="30"/>
      <c r="AG45" s="29"/>
      <c r="AH45" s="28" t="s">
        <v>102</v>
      </c>
    </row>
    <row r="46" spans="3:34" ht="12.75" x14ac:dyDescent="0.2">
      <c r="C46" s="35" t="s">
        <v>155</v>
      </c>
      <c r="D46" s="34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168</v>
      </c>
      <c r="O46" s="30" t="s">
        <v>167</v>
      </c>
      <c r="P46" s="30" t="s">
        <v>167</v>
      </c>
      <c r="Q46" s="30" t="s">
        <v>164</v>
      </c>
      <c r="R46" s="31"/>
      <c r="S46" s="31"/>
      <c r="T46" s="33"/>
      <c r="U46" s="30"/>
      <c r="V46" s="32"/>
      <c r="W46" s="31"/>
      <c r="X46" s="31"/>
      <c r="Y46" s="30"/>
      <c r="Z46" s="31"/>
      <c r="AA46" s="30"/>
      <c r="AB46" s="30"/>
      <c r="AC46" s="30"/>
      <c r="AD46" s="30"/>
      <c r="AE46" s="30"/>
      <c r="AF46" s="30"/>
      <c r="AG46" s="29"/>
      <c r="AH46" s="28" t="s">
        <v>102</v>
      </c>
    </row>
    <row r="47" spans="3:34" ht="12.75" x14ac:dyDescent="0.2">
      <c r="C47" s="35" t="s">
        <v>155</v>
      </c>
      <c r="D47" s="34"/>
      <c r="E47" s="30"/>
      <c r="F47" s="30"/>
      <c r="G47" s="30"/>
      <c r="H47" s="30"/>
      <c r="I47" s="30"/>
      <c r="J47" s="30"/>
      <c r="K47" s="30"/>
      <c r="L47" s="30"/>
      <c r="M47" s="30"/>
      <c r="N47" s="30" t="s">
        <v>168</v>
      </c>
      <c r="O47" s="30" t="s">
        <v>167</v>
      </c>
      <c r="P47" s="30" t="s">
        <v>167</v>
      </c>
      <c r="Q47" s="30" t="s">
        <v>164</v>
      </c>
      <c r="R47" s="31"/>
      <c r="S47" s="31"/>
      <c r="T47" s="33"/>
      <c r="U47" s="30"/>
      <c r="V47" s="32"/>
      <c r="W47" s="31"/>
      <c r="X47" s="31"/>
      <c r="Y47" s="30"/>
      <c r="Z47" s="31"/>
      <c r="AA47" s="30"/>
      <c r="AB47" s="30"/>
      <c r="AC47" s="30"/>
      <c r="AD47" s="30"/>
      <c r="AE47" s="30"/>
      <c r="AF47" s="30"/>
      <c r="AG47" s="29"/>
      <c r="AH47" s="28" t="s">
        <v>102</v>
      </c>
    </row>
    <row r="48" spans="3:34" ht="12.75" x14ac:dyDescent="0.2">
      <c r="C48" s="35" t="s">
        <v>155</v>
      </c>
      <c r="D48" s="34"/>
      <c r="E48" s="30"/>
      <c r="F48" s="30"/>
      <c r="G48" s="30"/>
      <c r="H48" s="30"/>
      <c r="I48" s="30"/>
      <c r="J48" s="30"/>
      <c r="K48" s="30"/>
      <c r="L48" s="30"/>
      <c r="M48" s="30"/>
      <c r="N48" s="30" t="s">
        <v>168</v>
      </c>
      <c r="O48" s="30" t="s">
        <v>167</v>
      </c>
      <c r="P48" s="30" t="s">
        <v>167</v>
      </c>
      <c r="Q48" s="30" t="s">
        <v>164</v>
      </c>
      <c r="R48" s="31"/>
      <c r="S48" s="31"/>
      <c r="T48" s="33"/>
      <c r="U48" s="30"/>
      <c r="V48" s="32"/>
      <c r="W48" s="31"/>
      <c r="X48" s="31"/>
      <c r="Y48" s="30"/>
      <c r="Z48" s="31"/>
      <c r="AA48" s="30"/>
      <c r="AB48" s="30"/>
      <c r="AC48" s="30"/>
      <c r="AD48" s="30"/>
      <c r="AE48" s="30"/>
      <c r="AF48" s="30"/>
      <c r="AG48" s="29"/>
      <c r="AH48" s="28" t="s">
        <v>102</v>
      </c>
    </row>
    <row r="49" spans="3:34" ht="12.75" x14ac:dyDescent="0.2">
      <c r="C49" s="35" t="s">
        <v>155</v>
      </c>
      <c r="D49" s="34"/>
      <c r="E49" s="30"/>
      <c r="F49" s="30"/>
      <c r="G49" s="30"/>
      <c r="H49" s="30"/>
      <c r="I49" s="30"/>
      <c r="J49" s="30"/>
      <c r="K49" s="30"/>
      <c r="L49" s="30"/>
      <c r="M49" s="30"/>
      <c r="N49" s="30" t="s">
        <v>168</v>
      </c>
      <c r="O49" s="30" t="s">
        <v>167</v>
      </c>
      <c r="P49" s="30" t="s">
        <v>167</v>
      </c>
      <c r="Q49" s="30" t="s">
        <v>164</v>
      </c>
      <c r="R49" s="31"/>
      <c r="S49" s="31"/>
      <c r="T49" s="33"/>
      <c r="U49" s="30"/>
      <c r="V49" s="32"/>
      <c r="W49" s="31"/>
      <c r="X49" s="31"/>
      <c r="Y49" s="30"/>
      <c r="Z49" s="31"/>
      <c r="AA49" s="30"/>
      <c r="AB49" s="30"/>
      <c r="AC49" s="30"/>
      <c r="AD49" s="30"/>
      <c r="AE49" s="30"/>
      <c r="AF49" s="30"/>
      <c r="AG49" s="29"/>
      <c r="AH49" s="28" t="s">
        <v>102</v>
      </c>
    </row>
    <row r="50" spans="3:34" ht="12.75" x14ac:dyDescent="0.2">
      <c r="C50" s="35" t="s">
        <v>155</v>
      </c>
      <c r="D50" s="34"/>
      <c r="E50" s="30"/>
      <c r="F50" s="30"/>
      <c r="G50" s="30"/>
      <c r="H50" s="30"/>
      <c r="I50" s="30"/>
      <c r="J50" s="30"/>
      <c r="K50" s="30"/>
      <c r="L50" s="30"/>
      <c r="M50" s="30"/>
      <c r="N50" s="30" t="s">
        <v>168</v>
      </c>
      <c r="O50" s="30" t="s">
        <v>167</v>
      </c>
      <c r="P50" s="30" t="s">
        <v>167</v>
      </c>
      <c r="Q50" s="30" t="s">
        <v>164</v>
      </c>
      <c r="R50" s="31"/>
      <c r="S50" s="31"/>
      <c r="T50" s="33"/>
      <c r="U50" s="30"/>
      <c r="V50" s="32"/>
      <c r="W50" s="31"/>
      <c r="X50" s="31"/>
      <c r="Y50" s="30"/>
      <c r="Z50" s="31"/>
      <c r="AA50" s="30"/>
      <c r="AB50" s="30"/>
      <c r="AC50" s="30"/>
      <c r="AD50" s="30"/>
      <c r="AE50" s="30"/>
      <c r="AF50" s="30"/>
      <c r="AG50" s="29"/>
      <c r="AH50" s="28" t="s">
        <v>102</v>
      </c>
    </row>
    <row r="51" spans="3:34" ht="12.75" x14ac:dyDescent="0.2">
      <c r="C51" s="35" t="s">
        <v>155</v>
      </c>
      <c r="D51" s="34"/>
      <c r="E51" s="30"/>
      <c r="F51" s="30"/>
      <c r="G51" s="30"/>
      <c r="H51" s="30"/>
      <c r="I51" s="30"/>
      <c r="J51" s="30"/>
      <c r="K51" s="30"/>
      <c r="L51" s="30"/>
      <c r="M51" s="30"/>
      <c r="N51" s="30" t="s">
        <v>168</v>
      </c>
      <c r="O51" s="30" t="s">
        <v>167</v>
      </c>
      <c r="P51" s="30" t="s">
        <v>167</v>
      </c>
      <c r="Q51" s="30" t="s">
        <v>164</v>
      </c>
      <c r="R51" s="31"/>
      <c r="S51" s="31"/>
      <c r="T51" s="33"/>
      <c r="U51" s="30"/>
      <c r="V51" s="32"/>
      <c r="W51" s="31"/>
      <c r="X51" s="31"/>
      <c r="Y51" s="30"/>
      <c r="Z51" s="31"/>
      <c r="AA51" s="30"/>
      <c r="AB51" s="30"/>
      <c r="AC51" s="30"/>
      <c r="AD51" s="30"/>
      <c r="AE51" s="30"/>
      <c r="AF51" s="30"/>
      <c r="AG51" s="29"/>
      <c r="AH51" s="28" t="s">
        <v>102</v>
      </c>
    </row>
    <row r="52" spans="3:34" ht="12.75" x14ac:dyDescent="0.2">
      <c r="C52" s="35" t="s">
        <v>155</v>
      </c>
      <c r="D52" s="34"/>
      <c r="E52" s="30"/>
      <c r="F52" s="30"/>
      <c r="G52" s="30"/>
      <c r="H52" s="30"/>
      <c r="I52" s="30"/>
      <c r="J52" s="30"/>
      <c r="K52" s="30"/>
      <c r="L52" s="30"/>
      <c r="M52" s="30"/>
      <c r="N52" s="30" t="s">
        <v>168</v>
      </c>
      <c r="O52" s="30" t="s">
        <v>167</v>
      </c>
      <c r="P52" s="30" t="s">
        <v>167</v>
      </c>
      <c r="Q52" s="30" t="s">
        <v>164</v>
      </c>
      <c r="R52" s="31"/>
      <c r="S52" s="31"/>
      <c r="T52" s="33"/>
      <c r="U52" s="30"/>
      <c r="V52" s="32"/>
      <c r="W52" s="31"/>
      <c r="X52" s="31"/>
      <c r="Y52" s="30"/>
      <c r="Z52" s="31"/>
      <c r="AA52" s="30"/>
      <c r="AB52" s="30"/>
      <c r="AC52" s="30"/>
      <c r="AD52" s="30"/>
      <c r="AE52" s="30"/>
      <c r="AF52" s="30"/>
      <c r="AG52" s="29"/>
      <c r="AH52" s="28" t="s">
        <v>102</v>
      </c>
    </row>
    <row r="53" spans="3:34" ht="12.75" x14ac:dyDescent="0.2">
      <c r="C53" s="35" t="s">
        <v>155</v>
      </c>
      <c r="D53" s="34"/>
      <c r="E53" s="30"/>
      <c r="F53" s="30"/>
      <c r="G53" s="30"/>
      <c r="H53" s="30"/>
      <c r="I53" s="30"/>
      <c r="J53" s="30"/>
      <c r="K53" s="30"/>
      <c r="L53" s="30"/>
      <c r="M53" s="30"/>
      <c r="N53" s="30" t="s">
        <v>168</v>
      </c>
      <c r="O53" s="30" t="s">
        <v>167</v>
      </c>
      <c r="P53" s="30" t="s">
        <v>167</v>
      </c>
      <c r="Q53" s="30" t="s">
        <v>164</v>
      </c>
      <c r="R53" s="31"/>
      <c r="S53" s="31"/>
      <c r="T53" s="33"/>
      <c r="U53" s="30"/>
      <c r="V53" s="32"/>
      <c r="W53" s="31"/>
      <c r="X53" s="31"/>
      <c r="Y53" s="30"/>
      <c r="Z53" s="31"/>
      <c r="AA53" s="30"/>
      <c r="AB53" s="30"/>
      <c r="AC53" s="30"/>
      <c r="AD53" s="30"/>
      <c r="AE53" s="30"/>
      <c r="AF53" s="30"/>
      <c r="AG53" s="29"/>
      <c r="AH53" s="28" t="s">
        <v>102</v>
      </c>
    </row>
    <row r="54" spans="3:34" ht="12.75" x14ac:dyDescent="0.2">
      <c r="C54" s="35" t="s">
        <v>155</v>
      </c>
      <c r="D54" s="34"/>
      <c r="E54" s="30"/>
      <c r="F54" s="30"/>
      <c r="G54" s="30"/>
      <c r="H54" s="30"/>
      <c r="I54" s="30"/>
      <c r="J54" s="30"/>
      <c r="K54" s="30"/>
      <c r="L54" s="30"/>
      <c r="M54" s="30"/>
      <c r="N54" s="30" t="s">
        <v>168</v>
      </c>
      <c r="O54" s="30" t="s">
        <v>167</v>
      </c>
      <c r="P54" s="30" t="s">
        <v>167</v>
      </c>
      <c r="Q54" s="30" t="s">
        <v>164</v>
      </c>
      <c r="R54" s="31"/>
      <c r="S54" s="31"/>
      <c r="T54" s="33"/>
      <c r="U54" s="30"/>
      <c r="V54" s="32"/>
      <c r="W54" s="31"/>
      <c r="X54" s="31"/>
      <c r="Y54" s="30"/>
      <c r="Z54" s="31"/>
      <c r="AA54" s="30"/>
      <c r="AB54" s="30"/>
      <c r="AC54" s="30"/>
      <c r="AD54" s="30"/>
      <c r="AE54" s="30"/>
      <c r="AF54" s="30"/>
      <c r="AG54" s="29"/>
      <c r="AH54" s="28" t="s">
        <v>102</v>
      </c>
    </row>
    <row r="55" spans="3:34" ht="12.75" x14ac:dyDescent="0.2">
      <c r="C55" s="35" t="s">
        <v>155</v>
      </c>
      <c r="D55" s="34"/>
      <c r="E55" s="30"/>
      <c r="F55" s="30"/>
      <c r="G55" s="30"/>
      <c r="H55" s="30"/>
      <c r="I55" s="30"/>
      <c r="J55" s="30"/>
      <c r="K55" s="30"/>
      <c r="L55" s="30"/>
      <c r="M55" s="30"/>
      <c r="N55" s="30" t="s">
        <v>168</v>
      </c>
      <c r="O55" s="30" t="s">
        <v>167</v>
      </c>
      <c r="P55" s="30" t="s">
        <v>167</v>
      </c>
      <c r="Q55" s="30" t="s">
        <v>164</v>
      </c>
      <c r="R55" s="31"/>
      <c r="S55" s="31"/>
      <c r="T55" s="33"/>
      <c r="U55" s="30"/>
      <c r="V55" s="32"/>
      <c r="W55" s="31"/>
      <c r="X55" s="31"/>
      <c r="Y55" s="30"/>
      <c r="Z55" s="31"/>
      <c r="AA55" s="30"/>
      <c r="AB55" s="30"/>
      <c r="AC55" s="30"/>
      <c r="AD55" s="30"/>
      <c r="AE55" s="30"/>
      <c r="AF55" s="30"/>
      <c r="AG55" s="29"/>
      <c r="AH55" s="28" t="s">
        <v>102</v>
      </c>
    </row>
    <row r="56" spans="3:34" ht="12.75" x14ac:dyDescent="0.2">
      <c r="C56" s="35" t="s">
        <v>155</v>
      </c>
      <c r="D56" s="34"/>
      <c r="E56" s="30"/>
      <c r="F56" s="30"/>
      <c r="G56" s="30"/>
      <c r="H56" s="30"/>
      <c r="I56" s="30"/>
      <c r="J56" s="30"/>
      <c r="K56" s="30"/>
      <c r="L56" s="30"/>
      <c r="M56" s="30"/>
      <c r="N56" s="30" t="s">
        <v>168</v>
      </c>
      <c r="O56" s="30" t="s">
        <v>167</v>
      </c>
      <c r="P56" s="30" t="s">
        <v>167</v>
      </c>
      <c r="Q56" s="30" t="s">
        <v>164</v>
      </c>
      <c r="R56" s="31"/>
      <c r="S56" s="31"/>
      <c r="T56" s="33"/>
      <c r="U56" s="30"/>
      <c r="V56" s="32"/>
      <c r="W56" s="31"/>
      <c r="X56" s="31"/>
      <c r="Y56" s="30"/>
      <c r="Z56" s="31"/>
      <c r="AA56" s="30"/>
      <c r="AB56" s="30"/>
      <c r="AC56" s="30"/>
      <c r="AD56" s="30"/>
      <c r="AE56" s="30"/>
      <c r="AF56" s="30"/>
      <c r="AG56" s="29"/>
      <c r="AH56" s="28" t="s">
        <v>102</v>
      </c>
    </row>
    <row r="57" spans="3:34" ht="12.75" x14ac:dyDescent="0.2">
      <c r="C57" s="35" t="s">
        <v>155</v>
      </c>
      <c r="D57" s="34"/>
      <c r="E57" s="30"/>
      <c r="F57" s="30"/>
      <c r="G57" s="30"/>
      <c r="H57" s="30"/>
      <c r="I57" s="30"/>
      <c r="J57" s="30"/>
      <c r="K57" s="30"/>
      <c r="L57" s="30"/>
      <c r="M57" s="30"/>
      <c r="N57" s="30" t="s">
        <v>168</v>
      </c>
      <c r="O57" s="30" t="s">
        <v>167</v>
      </c>
      <c r="P57" s="30" t="s">
        <v>167</v>
      </c>
      <c r="Q57" s="30" t="s">
        <v>164</v>
      </c>
      <c r="R57" s="31"/>
      <c r="S57" s="31"/>
      <c r="T57" s="33"/>
      <c r="U57" s="30"/>
      <c r="V57" s="32"/>
      <c r="W57" s="31"/>
      <c r="X57" s="31"/>
      <c r="Y57" s="30"/>
      <c r="Z57" s="31"/>
      <c r="AA57" s="30"/>
      <c r="AB57" s="30"/>
      <c r="AC57" s="30"/>
      <c r="AD57" s="30"/>
      <c r="AE57" s="30"/>
      <c r="AF57" s="30"/>
      <c r="AG57" s="29"/>
      <c r="AH57" s="28" t="s">
        <v>102</v>
      </c>
    </row>
    <row r="58" spans="3:34" ht="12.75" x14ac:dyDescent="0.2">
      <c r="C58" s="35" t="s">
        <v>155</v>
      </c>
      <c r="D58" s="34"/>
      <c r="E58" s="30"/>
      <c r="F58" s="30"/>
      <c r="G58" s="30"/>
      <c r="H58" s="30"/>
      <c r="I58" s="30"/>
      <c r="J58" s="30"/>
      <c r="K58" s="30"/>
      <c r="L58" s="30"/>
      <c r="M58" s="30"/>
      <c r="N58" s="30" t="s">
        <v>168</v>
      </c>
      <c r="O58" s="30" t="s">
        <v>167</v>
      </c>
      <c r="P58" s="30" t="s">
        <v>167</v>
      </c>
      <c r="Q58" s="30" t="s">
        <v>164</v>
      </c>
      <c r="R58" s="31"/>
      <c r="S58" s="31"/>
      <c r="T58" s="33"/>
      <c r="U58" s="30"/>
      <c r="V58" s="32"/>
      <c r="W58" s="31"/>
      <c r="X58" s="31"/>
      <c r="Y58" s="30"/>
      <c r="Z58" s="31"/>
      <c r="AA58" s="30"/>
      <c r="AB58" s="30"/>
      <c r="AC58" s="30"/>
      <c r="AD58" s="30"/>
      <c r="AE58" s="30"/>
      <c r="AF58" s="30"/>
      <c r="AG58" s="29"/>
      <c r="AH58" s="28" t="s">
        <v>102</v>
      </c>
    </row>
    <row r="59" spans="3:34" ht="12.75" x14ac:dyDescent="0.2">
      <c r="C59" s="35" t="s">
        <v>155</v>
      </c>
      <c r="D59" s="34"/>
      <c r="E59" s="30"/>
      <c r="F59" s="30"/>
      <c r="G59" s="30"/>
      <c r="H59" s="30"/>
      <c r="I59" s="30"/>
      <c r="J59" s="30"/>
      <c r="K59" s="30"/>
      <c r="L59" s="30"/>
      <c r="M59" s="30"/>
      <c r="N59" s="30" t="s">
        <v>168</v>
      </c>
      <c r="O59" s="30" t="s">
        <v>167</v>
      </c>
      <c r="P59" s="30" t="s">
        <v>167</v>
      </c>
      <c r="Q59" s="30" t="s">
        <v>164</v>
      </c>
      <c r="R59" s="31"/>
      <c r="S59" s="31"/>
      <c r="T59" s="33"/>
      <c r="U59" s="30"/>
      <c r="V59" s="32"/>
      <c r="W59" s="31"/>
      <c r="X59" s="31"/>
      <c r="Y59" s="30"/>
      <c r="Z59" s="31"/>
      <c r="AA59" s="30"/>
      <c r="AB59" s="30"/>
      <c r="AC59" s="30"/>
      <c r="AD59" s="30"/>
      <c r="AE59" s="30"/>
      <c r="AF59" s="30"/>
      <c r="AG59" s="29"/>
      <c r="AH59" s="28" t="s">
        <v>102</v>
      </c>
    </row>
    <row r="60" spans="3:34" ht="12.75" x14ac:dyDescent="0.2">
      <c r="C60" s="35" t="s">
        <v>155</v>
      </c>
      <c r="D60" s="34"/>
      <c r="E60" s="30"/>
      <c r="F60" s="30"/>
      <c r="G60" s="30"/>
      <c r="H60" s="30"/>
      <c r="I60" s="30"/>
      <c r="J60" s="30"/>
      <c r="K60" s="30"/>
      <c r="L60" s="30"/>
      <c r="M60" s="30"/>
      <c r="N60" s="30" t="s">
        <v>168</v>
      </c>
      <c r="O60" s="30" t="s">
        <v>167</v>
      </c>
      <c r="P60" s="30" t="s">
        <v>167</v>
      </c>
      <c r="Q60" s="30" t="s">
        <v>164</v>
      </c>
      <c r="R60" s="31"/>
      <c r="S60" s="31"/>
      <c r="T60" s="33"/>
      <c r="U60" s="30"/>
      <c r="V60" s="32"/>
      <c r="W60" s="31"/>
      <c r="X60" s="31"/>
      <c r="Y60" s="30"/>
      <c r="Z60" s="31"/>
      <c r="AA60" s="30"/>
      <c r="AB60" s="30"/>
      <c r="AC60" s="30"/>
      <c r="AD60" s="30"/>
      <c r="AE60" s="30"/>
      <c r="AF60" s="30"/>
      <c r="AG60" s="29"/>
      <c r="AH60" s="28" t="s">
        <v>102</v>
      </c>
    </row>
    <row r="61" spans="3:34" ht="12.75" x14ac:dyDescent="0.2">
      <c r="C61" s="35" t="s">
        <v>155</v>
      </c>
      <c r="D61" s="34"/>
      <c r="E61" s="30"/>
      <c r="F61" s="30"/>
      <c r="G61" s="30"/>
      <c r="H61" s="30"/>
      <c r="I61" s="30"/>
      <c r="J61" s="30"/>
      <c r="K61" s="30"/>
      <c r="L61" s="30"/>
      <c r="M61" s="30"/>
      <c r="N61" s="30" t="s">
        <v>168</v>
      </c>
      <c r="O61" s="30" t="s">
        <v>167</v>
      </c>
      <c r="P61" s="30" t="s">
        <v>167</v>
      </c>
      <c r="Q61" s="30" t="s">
        <v>164</v>
      </c>
      <c r="R61" s="31"/>
      <c r="S61" s="31"/>
      <c r="T61" s="33"/>
      <c r="U61" s="30"/>
      <c r="V61" s="32"/>
      <c r="W61" s="31"/>
      <c r="X61" s="31"/>
      <c r="Y61" s="30"/>
      <c r="Z61" s="31"/>
      <c r="AA61" s="30"/>
      <c r="AB61" s="30"/>
      <c r="AC61" s="30"/>
      <c r="AD61" s="30"/>
      <c r="AE61" s="30"/>
      <c r="AF61" s="30"/>
      <c r="AG61" s="29"/>
      <c r="AH61" s="28" t="s">
        <v>102</v>
      </c>
    </row>
    <row r="62" spans="3:34" ht="12.75" x14ac:dyDescent="0.2">
      <c r="C62" s="35" t="s">
        <v>155</v>
      </c>
      <c r="D62" s="34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168</v>
      </c>
      <c r="O62" s="30" t="s">
        <v>167</v>
      </c>
      <c r="P62" s="30" t="s">
        <v>167</v>
      </c>
      <c r="Q62" s="30" t="s">
        <v>164</v>
      </c>
      <c r="R62" s="31"/>
      <c r="S62" s="31"/>
      <c r="T62" s="33"/>
      <c r="U62" s="30"/>
      <c r="V62" s="32"/>
      <c r="W62" s="31"/>
      <c r="X62" s="31"/>
      <c r="Y62" s="30"/>
      <c r="Z62" s="31"/>
      <c r="AA62" s="30"/>
      <c r="AB62" s="30"/>
      <c r="AC62" s="30"/>
      <c r="AD62" s="30"/>
      <c r="AE62" s="30"/>
      <c r="AF62" s="30"/>
      <c r="AG62" s="29"/>
      <c r="AH62" s="28" t="s">
        <v>102</v>
      </c>
    </row>
    <row r="63" spans="3:34" ht="12.75" x14ac:dyDescent="0.2">
      <c r="C63" s="35" t="s">
        <v>155</v>
      </c>
      <c r="D63" s="34"/>
      <c r="E63" s="30"/>
      <c r="F63" s="30"/>
      <c r="G63" s="30"/>
      <c r="H63" s="30"/>
      <c r="I63" s="30"/>
      <c r="J63" s="30"/>
      <c r="K63" s="30"/>
      <c r="L63" s="30"/>
      <c r="M63" s="30"/>
      <c r="N63" s="30" t="s">
        <v>168</v>
      </c>
      <c r="O63" s="30" t="s">
        <v>167</v>
      </c>
      <c r="P63" s="30" t="s">
        <v>167</v>
      </c>
      <c r="Q63" s="30" t="s">
        <v>164</v>
      </c>
      <c r="R63" s="31"/>
      <c r="S63" s="31"/>
      <c r="T63" s="33"/>
      <c r="U63" s="30"/>
      <c r="V63" s="32"/>
      <c r="W63" s="31"/>
      <c r="X63" s="31"/>
      <c r="Y63" s="30"/>
      <c r="Z63" s="31"/>
      <c r="AA63" s="30"/>
      <c r="AB63" s="30"/>
      <c r="AC63" s="30"/>
      <c r="AD63" s="30"/>
      <c r="AE63" s="30"/>
      <c r="AF63" s="30"/>
      <c r="AG63" s="29"/>
      <c r="AH63" s="28" t="s">
        <v>102</v>
      </c>
    </row>
    <row r="64" spans="3:34" ht="12.75" x14ac:dyDescent="0.2">
      <c r="C64" s="35" t="s">
        <v>155</v>
      </c>
      <c r="D64" s="34"/>
      <c r="E64" s="30"/>
      <c r="F64" s="30"/>
      <c r="G64" s="30"/>
      <c r="H64" s="30"/>
      <c r="I64" s="30"/>
      <c r="J64" s="30"/>
      <c r="K64" s="30"/>
      <c r="L64" s="30"/>
      <c r="M64" s="30"/>
      <c r="N64" s="30" t="s">
        <v>168</v>
      </c>
      <c r="O64" s="30" t="s">
        <v>167</v>
      </c>
      <c r="P64" s="30" t="s">
        <v>167</v>
      </c>
      <c r="Q64" s="30" t="s">
        <v>164</v>
      </c>
      <c r="R64" s="31"/>
      <c r="S64" s="31"/>
      <c r="T64" s="33"/>
      <c r="U64" s="30"/>
      <c r="V64" s="32"/>
      <c r="W64" s="31"/>
      <c r="X64" s="31"/>
      <c r="Y64" s="30"/>
      <c r="Z64" s="31"/>
      <c r="AA64" s="30"/>
      <c r="AB64" s="30"/>
      <c r="AC64" s="30"/>
      <c r="AD64" s="30"/>
      <c r="AE64" s="30"/>
      <c r="AF64" s="30"/>
      <c r="AG64" s="29"/>
      <c r="AH64" s="28" t="s">
        <v>102</v>
      </c>
    </row>
    <row r="65" spans="3:34" ht="12.75" x14ac:dyDescent="0.2">
      <c r="C65" s="35" t="s">
        <v>155</v>
      </c>
      <c r="D65" s="34"/>
      <c r="E65" s="30"/>
      <c r="F65" s="30"/>
      <c r="G65" s="30"/>
      <c r="H65" s="30"/>
      <c r="I65" s="30"/>
      <c r="J65" s="30"/>
      <c r="K65" s="30"/>
      <c r="L65" s="30"/>
      <c r="M65" s="30"/>
      <c r="N65" s="30" t="s">
        <v>168</v>
      </c>
      <c r="O65" s="30" t="s">
        <v>167</v>
      </c>
      <c r="P65" s="30" t="s">
        <v>167</v>
      </c>
      <c r="Q65" s="30" t="s">
        <v>164</v>
      </c>
      <c r="R65" s="31"/>
      <c r="S65" s="31"/>
      <c r="T65" s="33"/>
      <c r="U65" s="30"/>
      <c r="V65" s="32"/>
      <c r="W65" s="31"/>
      <c r="X65" s="31"/>
      <c r="Y65" s="30"/>
      <c r="Z65" s="31"/>
      <c r="AA65" s="30"/>
      <c r="AB65" s="30"/>
      <c r="AC65" s="30"/>
      <c r="AD65" s="30"/>
      <c r="AE65" s="30"/>
      <c r="AF65" s="30"/>
      <c r="AG65" s="29"/>
      <c r="AH65" s="28" t="s">
        <v>102</v>
      </c>
    </row>
    <row r="66" spans="3:34" ht="12.75" x14ac:dyDescent="0.2">
      <c r="C66" s="35" t="s">
        <v>155</v>
      </c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0" t="s">
        <v>168</v>
      </c>
      <c r="O66" s="30" t="s">
        <v>167</v>
      </c>
      <c r="P66" s="30" t="s">
        <v>167</v>
      </c>
      <c r="Q66" s="30" t="s">
        <v>164</v>
      </c>
      <c r="R66" s="31"/>
      <c r="S66" s="31"/>
      <c r="T66" s="33"/>
      <c r="U66" s="30"/>
      <c r="V66" s="32"/>
      <c r="W66" s="31"/>
      <c r="X66" s="31"/>
      <c r="Y66" s="30"/>
      <c r="Z66" s="31"/>
      <c r="AA66" s="30"/>
      <c r="AB66" s="30"/>
      <c r="AC66" s="30"/>
      <c r="AD66" s="30"/>
      <c r="AE66" s="30"/>
      <c r="AF66" s="30"/>
      <c r="AG66" s="29"/>
      <c r="AH66" s="28" t="s">
        <v>102</v>
      </c>
    </row>
    <row r="67" spans="3:34" ht="12.75" x14ac:dyDescent="0.2">
      <c r="C67" s="35" t="s">
        <v>155</v>
      </c>
      <c r="D67" s="34"/>
      <c r="E67" s="30"/>
      <c r="F67" s="30"/>
      <c r="G67" s="30"/>
      <c r="H67" s="30"/>
      <c r="I67" s="30"/>
      <c r="J67" s="30"/>
      <c r="K67" s="30"/>
      <c r="L67" s="30"/>
      <c r="M67" s="30"/>
      <c r="N67" s="30" t="s">
        <v>168</v>
      </c>
      <c r="O67" s="30" t="s">
        <v>167</v>
      </c>
      <c r="P67" s="30" t="s">
        <v>167</v>
      </c>
      <c r="Q67" s="30" t="s">
        <v>164</v>
      </c>
      <c r="R67" s="31"/>
      <c r="S67" s="31"/>
      <c r="T67" s="33"/>
      <c r="U67" s="30"/>
      <c r="V67" s="32"/>
      <c r="W67" s="31"/>
      <c r="X67" s="31"/>
      <c r="Y67" s="30"/>
      <c r="Z67" s="31"/>
      <c r="AA67" s="30"/>
      <c r="AB67" s="30"/>
      <c r="AC67" s="30"/>
      <c r="AD67" s="30"/>
      <c r="AE67" s="30"/>
      <c r="AF67" s="30"/>
      <c r="AG67" s="29"/>
      <c r="AH67" s="28" t="s">
        <v>102</v>
      </c>
    </row>
    <row r="68" spans="3:34" ht="12.75" x14ac:dyDescent="0.2">
      <c r="C68" s="35" t="s">
        <v>155</v>
      </c>
      <c r="D68" s="34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168</v>
      </c>
      <c r="O68" s="30" t="s">
        <v>167</v>
      </c>
      <c r="P68" s="30" t="s">
        <v>167</v>
      </c>
      <c r="Q68" s="30" t="s">
        <v>164</v>
      </c>
      <c r="R68" s="31"/>
      <c r="S68" s="31"/>
      <c r="T68" s="33"/>
      <c r="U68" s="30"/>
      <c r="V68" s="32"/>
      <c r="W68" s="31"/>
      <c r="X68" s="31"/>
      <c r="Y68" s="30"/>
      <c r="Z68" s="31"/>
      <c r="AA68" s="30"/>
      <c r="AB68" s="30"/>
      <c r="AC68" s="30"/>
      <c r="AD68" s="30"/>
      <c r="AE68" s="30"/>
      <c r="AF68" s="30"/>
      <c r="AG68" s="29"/>
      <c r="AH68" s="28" t="s">
        <v>102</v>
      </c>
    </row>
    <row r="69" spans="3:34" ht="12.75" x14ac:dyDescent="0.2">
      <c r="C69" s="35" t="s">
        <v>155</v>
      </c>
      <c r="D69" s="34"/>
      <c r="E69" s="30"/>
      <c r="F69" s="30"/>
      <c r="G69" s="30"/>
      <c r="H69" s="30"/>
      <c r="I69" s="30"/>
      <c r="J69" s="30"/>
      <c r="K69" s="30"/>
      <c r="L69" s="30"/>
      <c r="M69" s="30"/>
      <c r="N69" s="30" t="s">
        <v>168</v>
      </c>
      <c r="O69" s="30" t="s">
        <v>167</v>
      </c>
      <c r="P69" s="30" t="s">
        <v>167</v>
      </c>
      <c r="Q69" s="30" t="s">
        <v>164</v>
      </c>
      <c r="R69" s="31"/>
      <c r="S69" s="31"/>
      <c r="T69" s="33"/>
      <c r="U69" s="30"/>
      <c r="V69" s="32"/>
      <c r="W69" s="31"/>
      <c r="X69" s="31"/>
      <c r="Y69" s="30"/>
      <c r="Z69" s="31"/>
      <c r="AA69" s="30"/>
      <c r="AB69" s="30"/>
      <c r="AC69" s="30"/>
      <c r="AD69" s="30"/>
      <c r="AE69" s="30"/>
      <c r="AF69" s="30"/>
      <c r="AG69" s="29"/>
      <c r="AH69" s="28" t="s">
        <v>102</v>
      </c>
    </row>
    <row r="70" spans="3:34" ht="12.75" x14ac:dyDescent="0.2">
      <c r="C70" s="35" t="s">
        <v>155</v>
      </c>
      <c r="D70" s="34"/>
      <c r="E70" s="30"/>
      <c r="F70" s="30"/>
      <c r="G70" s="30"/>
      <c r="H70" s="30"/>
      <c r="I70" s="30"/>
      <c r="J70" s="30"/>
      <c r="K70" s="30"/>
      <c r="L70" s="30"/>
      <c r="M70" s="30"/>
      <c r="N70" s="30" t="s">
        <v>168</v>
      </c>
      <c r="O70" s="30" t="s">
        <v>167</v>
      </c>
      <c r="P70" s="30" t="s">
        <v>167</v>
      </c>
      <c r="Q70" s="30" t="s">
        <v>164</v>
      </c>
      <c r="R70" s="31"/>
      <c r="S70" s="31"/>
      <c r="T70" s="33"/>
      <c r="U70" s="30"/>
      <c r="V70" s="32"/>
      <c r="W70" s="31"/>
      <c r="X70" s="31"/>
      <c r="Y70" s="30"/>
      <c r="Z70" s="31"/>
      <c r="AA70" s="30"/>
      <c r="AB70" s="30"/>
      <c r="AC70" s="30"/>
      <c r="AD70" s="30"/>
      <c r="AE70" s="30"/>
      <c r="AF70" s="30"/>
      <c r="AG70" s="29"/>
      <c r="AH70" s="28" t="s">
        <v>102</v>
      </c>
    </row>
    <row r="71" spans="3:34" ht="12.75" x14ac:dyDescent="0.2">
      <c r="C71" s="35" t="s">
        <v>155</v>
      </c>
      <c r="D71" s="34"/>
      <c r="E71" s="30"/>
      <c r="F71" s="30"/>
      <c r="G71" s="30"/>
      <c r="H71" s="30"/>
      <c r="I71" s="30"/>
      <c r="J71" s="30"/>
      <c r="K71" s="30"/>
      <c r="L71" s="30"/>
      <c r="M71" s="30"/>
      <c r="N71" s="30" t="s">
        <v>168</v>
      </c>
      <c r="O71" s="30" t="s">
        <v>167</v>
      </c>
      <c r="P71" s="30" t="s">
        <v>167</v>
      </c>
      <c r="Q71" s="30" t="s">
        <v>164</v>
      </c>
      <c r="R71" s="31"/>
      <c r="S71" s="31"/>
      <c r="T71" s="33"/>
      <c r="U71" s="30"/>
      <c r="V71" s="32"/>
      <c r="W71" s="31"/>
      <c r="X71" s="31"/>
      <c r="Y71" s="30"/>
      <c r="Z71" s="31"/>
      <c r="AA71" s="30"/>
      <c r="AB71" s="30"/>
      <c r="AC71" s="30"/>
      <c r="AD71" s="30"/>
      <c r="AE71" s="30"/>
      <c r="AF71" s="30"/>
      <c r="AG71" s="29"/>
      <c r="AH71" s="28" t="s">
        <v>102</v>
      </c>
    </row>
    <row r="72" spans="3:34" ht="12.75" x14ac:dyDescent="0.2">
      <c r="C72" s="35" t="s">
        <v>155</v>
      </c>
      <c r="D72" s="34"/>
      <c r="E72" s="30"/>
      <c r="F72" s="30"/>
      <c r="G72" s="30"/>
      <c r="H72" s="30"/>
      <c r="I72" s="30"/>
      <c r="J72" s="30"/>
      <c r="K72" s="30"/>
      <c r="L72" s="30"/>
      <c r="M72" s="30"/>
      <c r="N72" s="30" t="s">
        <v>168</v>
      </c>
      <c r="O72" s="30" t="s">
        <v>167</v>
      </c>
      <c r="P72" s="30" t="s">
        <v>167</v>
      </c>
      <c r="Q72" s="30" t="s">
        <v>164</v>
      </c>
      <c r="R72" s="31"/>
      <c r="S72" s="31"/>
      <c r="T72" s="33"/>
      <c r="U72" s="30"/>
      <c r="V72" s="32"/>
      <c r="W72" s="31"/>
      <c r="X72" s="31"/>
      <c r="Y72" s="30"/>
      <c r="Z72" s="31"/>
      <c r="AA72" s="30"/>
      <c r="AB72" s="30"/>
      <c r="AC72" s="30"/>
      <c r="AD72" s="30"/>
      <c r="AE72" s="30"/>
      <c r="AF72" s="30"/>
      <c r="AG72" s="29"/>
      <c r="AH72" s="28" t="s">
        <v>102</v>
      </c>
    </row>
    <row r="73" spans="3:34" ht="12.75" x14ac:dyDescent="0.2">
      <c r="C73" s="35" t="s">
        <v>155</v>
      </c>
      <c r="D73" s="34"/>
      <c r="E73" s="30"/>
      <c r="F73" s="30"/>
      <c r="G73" s="30"/>
      <c r="H73" s="30"/>
      <c r="I73" s="30"/>
      <c r="J73" s="30"/>
      <c r="K73" s="30"/>
      <c r="L73" s="30"/>
      <c r="M73" s="30"/>
      <c r="N73" s="30" t="s">
        <v>168</v>
      </c>
      <c r="O73" s="30" t="s">
        <v>167</v>
      </c>
      <c r="P73" s="30" t="s">
        <v>167</v>
      </c>
      <c r="Q73" s="30" t="s">
        <v>164</v>
      </c>
      <c r="R73" s="31"/>
      <c r="S73" s="31"/>
      <c r="T73" s="33"/>
      <c r="U73" s="30"/>
      <c r="V73" s="32"/>
      <c r="W73" s="31"/>
      <c r="X73" s="31"/>
      <c r="Y73" s="30"/>
      <c r="Z73" s="31"/>
      <c r="AA73" s="30"/>
      <c r="AB73" s="30"/>
      <c r="AC73" s="30"/>
      <c r="AD73" s="30"/>
      <c r="AE73" s="30"/>
      <c r="AF73" s="30"/>
      <c r="AG73" s="29"/>
      <c r="AH73" s="28" t="s">
        <v>102</v>
      </c>
    </row>
    <row r="74" spans="3:34" ht="12.75" x14ac:dyDescent="0.2">
      <c r="C74" s="35" t="s">
        <v>155</v>
      </c>
      <c r="D74" s="34"/>
      <c r="E74" s="30"/>
      <c r="F74" s="30"/>
      <c r="G74" s="30"/>
      <c r="H74" s="30"/>
      <c r="I74" s="30"/>
      <c r="J74" s="30"/>
      <c r="K74" s="30"/>
      <c r="L74" s="30"/>
      <c r="M74" s="30"/>
      <c r="N74" s="30" t="s">
        <v>168</v>
      </c>
      <c r="O74" s="30" t="s">
        <v>167</v>
      </c>
      <c r="P74" s="30" t="s">
        <v>167</v>
      </c>
      <c r="Q74" s="30" t="s">
        <v>164</v>
      </c>
      <c r="R74" s="31"/>
      <c r="S74" s="31"/>
      <c r="T74" s="33"/>
      <c r="U74" s="30"/>
      <c r="V74" s="32"/>
      <c r="W74" s="31"/>
      <c r="X74" s="31"/>
      <c r="Y74" s="30"/>
      <c r="Z74" s="31"/>
      <c r="AA74" s="30"/>
      <c r="AB74" s="30"/>
      <c r="AC74" s="30"/>
      <c r="AD74" s="30"/>
      <c r="AE74" s="30"/>
      <c r="AF74" s="30"/>
      <c r="AG74" s="29"/>
      <c r="AH74" s="28" t="s">
        <v>102</v>
      </c>
    </row>
    <row r="75" spans="3:34" ht="12.75" x14ac:dyDescent="0.2">
      <c r="C75" s="35" t="s">
        <v>155</v>
      </c>
      <c r="D75" s="34"/>
      <c r="E75" s="30"/>
      <c r="F75" s="30"/>
      <c r="G75" s="30"/>
      <c r="H75" s="30"/>
      <c r="I75" s="30"/>
      <c r="J75" s="30"/>
      <c r="K75" s="30"/>
      <c r="L75" s="30"/>
      <c r="M75" s="30"/>
      <c r="N75" s="30" t="s">
        <v>168</v>
      </c>
      <c r="O75" s="30" t="s">
        <v>167</v>
      </c>
      <c r="P75" s="30" t="s">
        <v>167</v>
      </c>
      <c r="Q75" s="30" t="s">
        <v>164</v>
      </c>
      <c r="R75" s="31"/>
      <c r="S75" s="31"/>
      <c r="T75" s="33"/>
      <c r="U75" s="30"/>
      <c r="V75" s="32"/>
      <c r="W75" s="31"/>
      <c r="X75" s="31"/>
      <c r="Y75" s="30"/>
      <c r="Z75" s="31"/>
      <c r="AA75" s="30"/>
      <c r="AB75" s="30"/>
      <c r="AC75" s="30"/>
      <c r="AD75" s="30"/>
      <c r="AE75" s="30"/>
      <c r="AF75" s="30"/>
      <c r="AG75" s="29"/>
      <c r="AH75" s="28" t="s">
        <v>102</v>
      </c>
    </row>
    <row r="76" spans="3:34" ht="12.75" x14ac:dyDescent="0.2">
      <c r="C76" s="35" t="s">
        <v>155</v>
      </c>
      <c r="D76" s="34"/>
      <c r="E76" s="30"/>
      <c r="F76" s="30"/>
      <c r="G76" s="30"/>
      <c r="H76" s="30"/>
      <c r="I76" s="30"/>
      <c r="J76" s="30"/>
      <c r="K76" s="30"/>
      <c r="L76" s="30"/>
      <c r="M76" s="30"/>
      <c r="N76" s="30" t="s">
        <v>168</v>
      </c>
      <c r="O76" s="30" t="s">
        <v>167</v>
      </c>
      <c r="P76" s="30" t="s">
        <v>167</v>
      </c>
      <c r="Q76" s="30" t="s">
        <v>164</v>
      </c>
      <c r="R76" s="31"/>
      <c r="S76" s="31"/>
      <c r="T76" s="33"/>
      <c r="U76" s="30"/>
      <c r="V76" s="32"/>
      <c r="W76" s="31"/>
      <c r="X76" s="31"/>
      <c r="Y76" s="30"/>
      <c r="Z76" s="31"/>
      <c r="AA76" s="30"/>
      <c r="AB76" s="30"/>
      <c r="AC76" s="30"/>
      <c r="AD76" s="30"/>
      <c r="AE76" s="30"/>
      <c r="AF76" s="30"/>
      <c r="AG76" s="29"/>
      <c r="AH76" s="28" t="s">
        <v>102</v>
      </c>
    </row>
    <row r="77" spans="3:34" ht="12.75" x14ac:dyDescent="0.2">
      <c r="C77" s="35" t="s">
        <v>155</v>
      </c>
      <c r="D77" s="34"/>
      <c r="E77" s="30"/>
      <c r="F77" s="30"/>
      <c r="G77" s="30"/>
      <c r="H77" s="30"/>
      <c r="I77" s="30"/>
      <c r="J77" s="30"/>
      <c r="K77" s="30"/>
      <c r="L77" s="30"/>
      <c r="M77" s="30"/>
      <c r="N77" s="30" t="s">
        <v>168</v>
      </c>
      <c r="O77" s="30" t="s">
        <v>167</v>
      </c>
      <c r="P77" s="30" t="s">
        <v>167</v>
      </c>
      <c r="Q77" s="30" t="s">
        <v>164</v>
      </c>
      <c r="R77" s="31"/>
      <c r="S77" s="31"/>
      <c r="T77" s="33"/>
      <c r="U77" s="30"/>
      <c r="V77" s="32"/>
      <c r="W77" s="31"/>
      <c r="X77" s="31"/>
      <c r="Y77" s="30"/>
      <c r="Z77" s="31"/>
      <c r="AA77" s="30"/>
      <c r="AB77" s="30"/>
      <c r="AC77" s="30"/>
      <c r="AD77" s="30"/>
      <c r="AE77" s="30"/>
      <c r="AF77" s="30"/>
      <c r="AG77" s="29"/>
      <c r="AH77" s="28" t="s">
        <v>102</v>
      </c>
    </row>
    <row r="78" spans="3:34" ht="12.75" x14ac:dyDescent="0.2">
      <c r="C78" s="35" t="s">
        <v>155</v>
      </c>
      <c r="D78" s="34"/>
      <c r="E78" s="30"/>
      <c r="F78" s="30"/>
      <c r="G78" s="30"/>
      <c r="H78" s="30"/>
      <c r="I78" s="30"/>
      <c r="J78" s="30"/>
      <c r="K78" s="30"/>
      <c r="L78" s="30"/>
      <c r="M78" s="30"/>
      <c r="N78" s="30" t="s">
        <v>168</v>
      </c>
      <c r="O78" s="30" t="s">
        <v>167</v>
      </c>
      <c r="P78" s="30" t="s">
        <v>167</v>
      </c>
      <c r="Q78" s="30" t="s">
        <v>164</v>
      </c>
      <c r="R78" s="31"/>
      <c r="S78" s="31"/>
      <c r="T78" s="33"/>
      <c r="U78" s="30"/>
      <c r="V78" s="32"/>
      <c r="W78" s="31"/>
      <c r="X78" s="31"/>
      <c r="Y78" s="30"/>
      <c r="Z78" s="31"/>
      <c r="AA78" s="30"/>
      <c r="AB78" s="30"/>
      <c r="AC78" s="30"/>
      <c r="AD78" s="30"/>
      <c r="AE78" s="30"/>
      <c r="AF78" s="30"/>
      <c r="AG78" s="29"/>
      <c r="AH78" s="28" t="s">
        <v>102</v>
      </c>
    </row>
    <row r="79" spans="3:34" ht="12.75" x14ac:dyDescent="0.2">
      <c r="C79" s="35" t="s">
        <v>155</v>
      </c>
      <c r="D79" s="34"/>
      <c r="E79" s="30"/>
      <c r="F79" s="30"/>
      <c r="G79" s="30"/>
      <c r="H79" s="30"/>
      <c r="I79" s="30"/>
      <c r="J79" s="30"/>
      <c r="K79" s="30"/>
      <c r="L79" s="30"/>
      <c r="M79" s="30"/>
      <c r="N79" s="30" t="s">
        <v>168</v>
      </c>
      <c r="O79" s="30" t="s">
        <v>167</v>
      </c>
      <c r="P79" s="30" t="s">
        <v>167</v>
      </c>
      <c r="Q79" s="30" t="s">
        <v>164</v>
      </c>
      <c r="R79" s="31"/>
      <c r="S79" s="31"/>
      <c r="T79" s="33"/>
      <c r="U79" s="30"/>
      <c r="V79" s="32"/>
      <c r="W79" s="31"/>
      <c r="X79" s="31"/>
      <c r="Y79" s="30"/>
      <c r="Z79" s="31"/>
      <c r="AA79" s="30"/>
      <c r="AB79" s="30"/>
      <c r="AC79" s="30"/>
      <c r="AD79" s="30"/>
      <c r="AE79" s="30"/>
      <c r="AF79" s="30"/>
      <c r="AG79" s="29"/>
      <c r="AH79" s="28" t="s">
        <v>102</v>
      </c>
    </row>
    <row r="80" spans="3:34" ht="12.75" x14ac:dyDescent="0.2">
      <c r="C80" s="35" t="s">
        <v>155</v>
      </c>
      <c r="D80" s="34"/>
      <c r="E80" s="30"/>
      <c r="F80" s="30"/>
      <c r="G80" s="30"/>
      <c r="H80" s="30"/>
      <c r="I80" s="30"/>
      <c r="J80" s="30"/>
      <c r="K80" s="30"/>
      <c r="L80" s="30"/>
      <c r="M80" s="30"/>
      <c r="N80" s="30" t="s">
        <v>168</v>
      </c>
      <c r="O80" s="30" t="s">
        <v>167</v>
      </c>
      <c r="P80" s="30" t="s">
        <v>167</v>
      </c>
      <c r="Q80" s="30" t="s">
        <v>164</v>
      </c>
      <c r="R80" s="31"/>
      <c r="S80" s="31"/>
      <c r="T80" s="33"/>
      <c r="U80" s="30"/>
      <c r="V80" s="32"/>
      <c r="W80" s="31"/>
      <c r="X80" s="31"/>
      <c r="Y80" s="30"/>
      <c r="Z80" s="31"/>
      <c r="AA80" s="30"/>
      <c r="AB80" s="30"/>
      <c r="AC80" s="30"/>
      <c r="AD80" s="30"/>
      <c r="AE80" s="30"/>
      <c r="AF80" s="30"/>
      <c r="AG80" s="29"/>
      <c r="AH80" s="28" t="s">
        <v>102</v>
      </c>
    </row>
    <row r="81" spans="3:34" ht="12.75" x14ac:dyDescent="0.2">
      <c r="C81" s="35" t="s">
        <v>155</v>
      </c>
      <c r="D81" s="34"/>
      <c r="E81" s="30"/>
      <c r="F81" s="30"/>
      <c r="G81" s="30"/>
      <c r="H81" s="30"/>
      <c r="I81" s="30"/>
      <c r="J81" s="30"/>
      <c r="K81" s="30"/>
      <c r="L81" s="30"/>
      <c r="M81" s="30"/>
      <c r="N81" s="30" t="s">
        <v>168</v>
      </c>
      <c r="O81" s="30" t="s">
        <v>167</v>
      </c>
      <c r="P81" s="30" t="s">
        <v>167</v>
      </c>
      <c r="Q81" s="30" t="s">
        <v>164</v>
      </c>
      <c r="R81" s="31"/>
      <c r="S81" s="31"/>
      <c r="T81" s="33"/>
      <c r="U81" s="30"/>
      <c r="V81" s="32"/>
      <c r="W81" s="31"/>
      <c r="X81" s="31"/>
      <c r="Y81" s="30"/>
      <c r="Z81" s="31"/>
      <c r="AA81" s="30"/>
      <c r="AB81" s="30"/>
      <c r="AC81" s="30"/>
      <c r="AD81" s="30"/>
      <c r="AE81" s="30"/>
      <c r="AF81" s="30"/>
      <c r="AG81" s="29"/>
      <c r="AH81" s="28" t="s">
        <v>102</v>
      </c>
    </row>
    <row r="82" spans="3:34" ht="12.75" x14ac:dyDescent="0.2">
      <c r="C82" s="35" t="s">
        <v>155</v>
      </c>
      <c r="D82" s="34"/>
      <c r="E82" s="30"/>
      <c r="F82" s="30"/>
      <c r="G82" s="30"/>
      <c r="H82" s="30"/>
      <c r="I82" s="30"/>
      <c r="J82" s="30"/>
      <c r="K82" s="30"/>
      <c r="L82" s="30"/>
      <c r="M82" s="30"/>
      <c r="N82" s="30" t="s">
        <v>168</v>
      </c>
      <c r="O82" s="30" t="s">
        <v>167</v>
      </c>
      <c r="P82" s="30" t="s">
        <v>167</v>
      </c>
      <c r="Q82" s="30" t="s">
        <v>164</v>
      </c>
      <c r="R82" s="31"/>
      <c r="S82" s="31"/>
      <c r="T82" s="33"/>
      <c r="U82" s="30"/>
      <c r="V82" s="32"/>
      <c r="W82" s="31"/>
      <c r="X82" s="31"/>
      <c r="Y82" s="30"/>
      <c r="Z82" s="31"/>
      <c r="AA82" s="30"/>
      <c r="AB82" s="30"/>
      <c r="AC82" s="30"/>
      <c r="AD82" s="30"/>
      <c r="AE82" s="30"/>
      <c r="AF82" s="30"/>
      <c r="AG82" s="29"/>
      <c r="AH82" s="28" t="s">
        <v>102</v>
      </c>
    </row>
    <row r="83" spans="3:34" ht="12.75" x14ac:dyDescent="0.2">
      <c r="C83" s="35" t="s">
        <v>155</v>
      </c>
      <c r="D83" s="34"/>
      <c r="E83" s="30"/>
      <c r="F83" s="30"/>
      <c r="G83" s="30"/>
      <c r="H83" s="30"/>
      <c r="I83" s="30"/>
      <c r="J83" s="30"/>
      <c r="K83" s="30"/>
      <c r="L83" s="30"/>
      <c r="M83" s="30"/>
      <c r="N83" s="30" t="s">
        <v>168</v>
      </c>
      <c r="O83" s="30" t="s">
        <v>167</v>
      </c>
      <c r="P83" s="30" t="s">
        <v>167</v>
      </c>
      <c r="Q83" s="30" t="s">
        <v>164</v>
      </c>
      <c r="R83" s="31"/>
      <c r="S83" s="31"/>
      <c r="T83" s="33"/>
      <c r="U83" s="30"/>
      <c r="V83" s="32"/>
      <c r="W83" s="31"/>
      <c r="X83" s="31"/>
      <c r="Y83" s="30"/>
      <c r="Z83" s="31"/>
      <c r="AA83" s="30"/>
      <c r="AB83" s="30"/>
      <c r="AC83" s="30"/>
      <c r="AD83" s="30"/>
      <c r="AE83" s="30"/>
      <c r="AF83" s="30"/>
      <c r="AG83" s="29"/>
      <c r="AH83" s="28" t="s">
        <v>102</v>
      </c>
    </row>
    <row r="84" spans="3:34" ht="12.75" x14ac:dyDescent="0.2">
      <c r="C84" s="35" t="s">
        <v>155</v>
      </c>
      <c r="D84" s="34"/>
      <c r="E84" s="30"/>
      <c r="F84" s="30"/>
      <c r="G84" s="30"/>
      <c r="H84" s="30"/>
      <c r="I84" s="30"/>
      <c r="J84" s="30"/>
      <c r="K84" s="30"/>
      <c r="L84" s="30"/>
      <c r="M84" s="30"/>
      <c r="N84" s="30" t="s">
        <v>168</v>
      </c>
      <c r="O84" s="30" t="s">
        <v>167</v>
      </c>
      <c r="P84" s="30" t="s">
        <v>167</v>
      </c>
      <c r="Q84" s="30" t="s">
        <v>164</v>
      </c>
      <c r="R84" s="31"/>
      <c r="S84" s="31"/>
      <c r="T84" s="33"/>
      <c r="U84" s="30"/>
      <c r="V84" s="32"/>
      <c r="W84" s="31"/>
      <c r="X84" s="31"/>
      <c r="Y84" s="30"/>
      <c r="Z84" s="31"/>
      <c r="AA84" s="30"/>
      <c r="AB84" s="30"/>
      <c r="AC84" s="30"/>
      <c r="AD84" s="30"/>
      <c r="AE84" s="30"/>
      <c r="AF84" s="30"/>
      <c r="AG84" s="29"/>
      <c r="AH84" s="28" t="s">
        <v>102</v>
      </c>
    </row>
    <row r="85" spans="3:34" ht="12.75" x14ac:dyDescent="0.2">
      <c r="C85" s="35" t="s">
        <v>155</v>
      </c>
      <c r="D85" s="34"/>
      <c r="E85" s="30"/>
      <c r="F85" s="30"/>
      <c r="G85" s="30"/>
      <c r="H85" s="30"/>
      <c r="I85" s="30"/>
      <c r="J85" s="30"/>
      <c r="K85" s="30"/>
      <c r="L85" s="30"/>
      <c r="M85" s="30"/>
      <c r="N85" s="30" t="s">
        <v>168</v>
      </c>
      <c r="O85" s="30" t="s">
        <v>167</v>
      </c>
      <c r="P85" s="30" t="s">
        <v>167</v>
      </c>
      <c r="Q85" s="30" t="s">
        <v>164</v>
      </c>
      <c r="R85" s="31"/>
      <c r="S85" s="31"/>
      <c r="T85" s="33"/>
      <c r="U85" s="30"/>
      <c r="V85" s="32"/>
      <c r="W85" s="31"/>
      <c r="X85" s="31"/>
      <c r="Y85" s="30"/>
      <c r="Z85" s="31"/>
      <c r="AA85" s="30"/>
      <c r="AB85" s="30"/>
      <c r="AC85" s="30"/>
      <c r="AD85" s="30"/>
      <c r="AE85" s="30"/>
      <c r="AF85" s="30"/>
      <c r="AG85" s="29"/>
      <c r="AH85" s="28" t="s">
        <v>102</v>
      </c>
    </row>
    <row r="86" spans="3:34" ht="12.75" x14ac:dyDescent="0.2">
      <c r="C86" s="35" t="s">
        <v>155</v>
      </c>
      <c r="D86" s="34"/>
      <c r="E86" s="30"/>
      <c r="F86" s="30"/>
      <c r="G86" s="30"/>
      <c r="H86" s="30"/>
      <c r="I86" s="30"/>
      <c r="J86" s="30"/>
      <c r="K86" s="30"/>
      <c r="L86" s="30"/>
      <c r="M86" s="30"/>
      <c r="N86" s="30" t="s">
        <v>168</v>
      </c>
      <c r="O86" s="30" t="s">
        <v>167</v>
      </c>
      <c r="P86" s="30" t="s">
        <v>167</v>
      </c>
      <c r="Q86" s="30" t="s">
        <v>164</v>
      </c>
      <c r="R86" s="31"/>
      <c r="S86" s="31"/>
      <c r="T86" s="33"/>
      <c r="U86" s="30"/>
      <c r="V86" s="32"/>
      <c r="W86" s="31"/>
      <c r="X86" s="31"/>
      <c r="Y86" s="30"/>
      <c r="Z86" s="31"/>
      <c r="AA86" s="30"/>
      <c r="AB86" s="30"/>
      <c r="AC86" s="30"/>
      <c r="AD86" s="30"/>
      <c r="AE86" s="30"/>
      <c r="AF86" s="30"/>
      <c r="AG86" s="29"/>
      <c r="AH86" s="28" t="s">
        <v>102</v>
      </c>
    </row>
    <row r="87" spans="3:34" ht="12.75" x14ac:dyDescent="0.2">
      <c r="C87" s="35" t="s">
        <v>155</v>
      </c>
      <c r="D87" s="34"/>
      <c r="E87" s="30"/>
      <c r="F87" s="30"/>
      <c r="G87" s="30"/>
      <c r="H87" s="30"/>
      <c r="I87" s="30"/>
      <c r="J87" s="30"/>
      <c r="K87" s="30"/>
      <c r="L87" s="30"/>
      <c r="M87" s="30"/>
      <c r="N87" s="30" t="s">
        <v>168</v>
      </c>
      <c r="O87" s="30" t="s">
        <v>167</v>
      </c>
      <c r="P87" s="30" t="s">
        <v>167</v>
      </c>
      <c r="Q87" s="30" t="s">
        <v>164</v>
      </c>
      <c r="R87" s="31"/>
      <c r="S87" s="31"/>
      <c r="T87" s="33"/>
      <c r="U87" s="30"/>
      <c r="V87" s="32"/>
      <c r="W87" s="31"/>
      <c r="X87" s="31"/>
      <c r="Y87" s="30"/>
      <c r="Z87" s="31"/>
      <c r="AA87" s="30"/>
      <c r="AB87" s="30"/>
      <c r="AC87" s="30"/>
      <c r="AD87" s="30"/>
      <c r="AE87" s="30"/>
      <c r="AF87" s="30"/>
      <c r="AG87" s="29"/>
      <c r="AH87" s="28" t="s">
        <v>102</v>
      </c>
    </row>
    <row r="88" spans="3:34" ht="12.75" x14ac:dyDescent="0.2">
      <c r="C88" s="35" t="s">
        <v>155</v>
      </c>
      <c r="D88" s="34"/>
      <c r="E88" s="30"/>
      <c r="F88" s="30"/>
      <c r="G88" s="30"/>
      <c r="H88" s="30"/>
      <c r="I88" s="30"/>
      <c r="J88" s="30"/>
      <c r="K88" s="30"/>
      <c r="L88" s="30"/>
      <c r="M88" s="30"/>
      <c r="N88" s="30" t="s">
        <v>168</v>
      </c>
      <c r="O88" s="30" t="s">
        <v>167</v>
      </c>
      <c r="P88" s="30" t="s">
        <v>167</v>
      </c>
      <c r="Q88" s="30" t="s">
        <v>164</v>
      </c>
      <c r="R88" s="31"/>
      <c r="S88" s="31"/>
      <c r="T88" s="33"/>
      <c r="U88" s="30"/>
      <c r="V88" s="32"/>
      <c r="W88" s="31"/>
      <c r="X88" s="31"/>
      <c r="Y88" s="30"/>
      <c r="Z88" s="31"/>
      <c r="AA88" s="30"/>
      <c r="AB88" s="30"/>
      <c r="AC88" s="30"/>
      <c r="AD88" s="30"/>
      <c r="AE88" s="30"/>
      <c r="AF88" s="30"/>
      <c r="AG88" s="29"/>
      <c r="AH88" s="28" t="s">
        <v>102</v>
      </c>
    </row>
    <row r="89" spans="3:34" ht="12.75" x14ac:dyDescent="0.2">
      <c r="C89" s="35" t="s">
        <v>155</v>
      </c>
      <c r="D89" s="34"/>
      <c r="E89" s="30"/>
      <c r="F89" s="30"/>
      <c r="G89" s="30"/>
      <c r="H89" s="30"/>
      <c r="I89" s="30"/>
      <c r="J89" s="30"/>
      <c r="K89" s="30"/>
      <c r="L89" s="30"/>
      <c r="M89" s="30"/>
      <c r="N89" s="30" t="s">
        <v>168</v>
      </c>
      <c r="O89" s="30" t="s">
        <v>167</v>
      </c>
      <c r="P89" s="30" t="s">
        <v>167</v>
      </c>
      <c r="Q89" s="30" t="s">
        <v>164</v>
      </c>
      <c r="R89" s="31"/>
      <c r="S89" s="31"/>
      <c r="T89" s="33"/>
      <c r="U89" s="30"/>
      <c r="V89" s="32"/>
      <c r="W89" s="31"/>
      <c r="X89" s="31"/>
      <c r="Y89" s="30"/>
      <c r="Z89" s="31"/>
      <c r="AA89" s="30"/>
      <c r="AB89" s="30"/>
      <c r="AC89" s="30"/>
      <c r="AD89" s="30"/>
      <c r="AE89" s="30"/>
      <c r="AF89" s="30"/>
      <c r="AG89" s="29"/>
      <c r="AH89" s="28" t="s">
        <v>102</v>
      </c>
    </row>
    <row r="90" spans="3:34" ht="12.75" x14ac:dyDescent="0.2">
      <c r="C90" s="35" t="s">
        <v>155</v>
      </c>
      <c r="D90" s="34"/>
      <c r="E90" s="30"/>
      <c r="F90" s="30"/>
      <c r="G90" s="30"/>
      <c r="H90" s="30"/>
      <c r="I90" s="30"/>
      <c r="J90" s="30"/>
      <c r="K90" s="30"/>
      <c r="L90" s="30"/>
      <c r="M90" s="30"/>
      <c r="N90" s="30" t="s">
        <v>168</v>
      </c>
      <c r="O90" s="30" t="s">
        <v>167</v>
      </c>
      <c r="P90" s="30" t="s">
        <v>167</v>
      </c>
      <c r="Q90" s="30" t="s">
        <v>164</v>
      </c>
      <c r="R90" s="31"/>
      <c r="S90" s="31"/>
      <c r="T90" s="33"/>
      <c r="U90" s="30"/>
      <c r="V90" s="32"/>
      <c r="W90" s="31"/>
      <c r="X90" s="31"/>
      <c r="Y90" s="30"/>
      <c r="Z90" s="31"/>
      <c r="AA90" s="30"/>
      <c r="AB90" s="30"/>
      <c r="AC90" s="30"/>
      <c r="AD90" s="30"/>
      <c r="AE90" s="30"/>
      <c r="AF90" s="30"/>
      <c r="AG90" s="29"/>
      <c r="AH90" s="28" t="s">
        <v>102</v>
      </c>
    </row>
    <row r="91" spans="3:34" ht="12.75" x14ac:dyDescent="0.2">
      <c r="C91" s="35" t="s">
        <v>155</v>
      </c>
      <c r="D91" s="34"/>
      <c r="E91" s="30"/>
      <c r="F91" s="30"/>
      <c r="G91" s="30"/>
      <c r="H91" s="30"/>
      <c r="I91" s="30"/>
      <c r="J91" s="30"/>
      <c r="K91" s="30"/>
      <c r="L91" s="30"/>
      <c r="M91" s="30"/>
      <c r="N91" s="30" t="s">
        <v>168</v>
      </c>
      <c r="O91" s="30" t="s">
        <v>167</v>
      </c>
      <c r="P91" s="30" t="s">
        <v>167</v>
      </c>
      <c r="Q91" s="30" t="s">
        <v>164</v>
      </c>
      <c r="R91" s="31"/>
      <c r="S91" s="31"/>
      <c r="T91" s="33"/>
      <c r="U91" s="30"/>
      <c r="V91" s="32"/>
      <c r="W91" s="31"/>
      <c r="X91" s="31"/>
      <c r="Y91" s="30"/>
      <c r="Z91" s="31"/>
      <c r="AA91" s="30"/>
      <c r="AB91" s="30"/>
      <c r="AC91" s="30"/>
      <c r="AD91" s="30"/>
      <c r="AE91" s="30"/>
      <c r="AF91" s="30"/>
      <c r="AG91" s="29"/>
      <c r="AH91" s="28" t="s">
        <v>102</v>
      </c>
    </row>
    <row r="92" spans="3:34" ht="12.75" x14ac:dyDescent="0.2">
      <c r="C92" s="35" t="s">
        <v>155</v>
      </c>
      <c r="D92" s="34"/>
      <c r="E92" s="30"/>
      <c r="F92" s="30"/>
      <c r="G92" s="30"/>
      <c r="H92" s="30"/>
      <c r="I92" s="30"/>
      <c r="J92" s="30"/>
      <c r="K92" s="30"/>
      <c r="L92" s="30"/>
      <c r="M92" s="30"/>
      <c r="N92" s="30" t="s">
        <v>168</v>
      </c>
      <c r="O92" s="30" t="s">
        <v>167</v>
      </c>
      <c r="P92" s="30" t="s">
        <v>167</v>
      </c>
      <c r="Q92" s="30" t="s">
        <v>164</v>
      </c>
      <c r="R92" s="31"/>
      <c r="S92" s="31"/>
      <c r="T92" s="33"/>
      <c r="U92" s="30"/>
      <c r="V92" s="32"/>
      <c r="W92" s="31"/>
      <c r="X92" s="31"/>
      <c r="Y92" s="30"/>
      <c r="Z92" s="31"/>
      <c r="AA92" s="30"/>
      <c r="AB92" s="30"/>
      <c r="AC92" s="30"/>
      <c r="AD92" s="30"/>
      <c r="AE92" s="30"/>
      <c r="AF92" s="30"/>
      <c r="AG92" s="29"/>
      <c r="AH92" s="28" t="s">
        <v>102</v>
      </c>
    </row>
    <row r="93" spans="3:34" ht="12.75" x14ac:dyDescent="0.2">
      <c r="C93" s="35" t="s">
        <v>155</v>
      </c>
      <c r="D93" s="34"/>
      <c r="E93" s="30"/>
      <c r="F93" s="30"/>
      <c r="G93" s="30"/>
      <c r="H93" s="30"/>
      <c r="I93" s="30"/>
      <c r="J93" s="30"/>
      <c r="K93" s="30"/>
      <c r="L93" s="30"/>
      <c r="M93" s="30"/>
      <c r="N93" s="30" t="s">
        <v>168</v>
      </c>
      <c r="O93" s="30" t="s">
        <v>167</v>
      </c>
      <c r="P93" s="30" t="s">
        <v>167</v>
      </c>
      <c r="Q93" s="30" t="s">
        <v>164</v>
      </c>
      <c r="R93" s="31"/>
      <c r="S93" s="31"/>
      <c r="T93" s="33"/>
      <c r="U93" s="30"/>
      <c r="V93" s="32"/>
      <c r="W93" s="31"/>
      <c r="X93" s="31"/>
      <c r="Y93" s="30"/>
      <c r="Z93" s="31"/>
      <c r="AA93" s="30"/>
      <c r="AB93" s="30"/>
      <c r="AC93" s="30"/>
      <c r="AD93" s="30"/>
      <c r="AE93" s="30"/>
      <c r="AF93" s="30"/>
      <c r="AG93" s="29"/>
      <c r="AH93" s="28" t="s">
        <v>102</v>
      </c>
    </row>
    <row r="94" spans="3:34" ht="12.75" x14ac:dyDescent="0.2">
      <c r="C94" s="35" t="s">
        <v>155</v>
      </c>
      <c r="D94" s="34"/>
      <c r="E94" s="30"/>
      <c r="F94" s="30"/>
      <c r="G94" s="30"/>
      <c r="H94" s="30"/>
      <c r="I94" s="30"/>
      <c r="J94" s="30"/>
      <c r="K94" s="30"/>
      <c r="L94" s="30"/>
      <c r="M94" s="30"/>
      <c r="N94" s="30" t="s">
        <v>168</v>
      </c>
      <c r="O94" s="30" t="s">
        <v>167</v>
      </c>
      <c r="P94" s="30" t="s">
        <v>167</v>
      </c>
      <c r="Q94" s="30" t="s">
        <v>164</v>
      </c>
      <c r="R94" s="31"/>
      <c r="S94" s="31"/>
      <c r="T94" s="33"/>
      <c r="U94" s="30"/>
      <c r="V94" s="32"/>
      <c r="W94" s="31"/>
      <c r="X94" s="31"/>
      <c r="Y94" s="30"/>
      <c r="Z94" s="31"/>
      <c r="AA94" s="30"/>
      <c r="AB94" s="30"/>
      <c r="AC94" s="30"/>
      <c r="AD94" s="30"/>
      <c r="AE94" s="30"/>
      <c r="AF94" s="30"/>
      <c r="AG94" s="29"/>
      <c r="AH94" s="28" t="s">
        <v>102</v>
      </c>
    </row>
    <row r="95" spans="3:34" ht="12.75" x14ac:dyDescent="0.2">
      <c r="C95" s="35" t="s">
        <v>155</v>
      </c>
      <c r="D95" s="34"/>
      <c r="E95" s="30"/>
      <c r="F95" s="30"/>
      <c r="G95" s="30"/>
      <c r="H95" s="30"/>
      <c r="I95" s="30"/>
      <c r="J95" s="30"/>
      <c r="K95" s="30"/>
      <c r="L95" s="30"/>
      <c r="M95" s="30"/>
      <c r="N95" s="30" t="s">
        <v>168</v>
      </c>
      <c r="O95" s="30" t="s">
        <v>167</v>
      </c>
      <c r="P95" s="30" t="s">
        <v>167</v>
      </c>
      <c r="Q95" s="30" t="s">
        <v>164</v>
      </c>
      <c r="R95" s="31"/>
      <c r="S95" s="31"/>
      <c r="T95" s="33"/>
      <c r="U95" s="30"/>
      <c r="V95" s="32"/>
      <c r="W95" s="31"/>
      <c r="X95" s="31"/>
      <c r="Y95" s="30"/>
      <c r="Z95" s="31"/>
      <c r="AA95" s="30"/>
      <c r="AB95" s="30"/>
      <c r="AC95" s="30"/>
      <c r="AD95" s="30"/>
      <c r="AE95" s="30"/>
      <c r="AF95" s="30"/>
      <c r="AG95" s="29"/>
      <c r="AH95" s="28" t="s">
        <v>102</v>
      </c>
    </row>
    <row r="96" spans="3:34" ht="12.75" x14ac:dyDescent="0.2">
      <c r="C96" s="35" t="s">
        <v>155</v>
      </c>
      <c r="D96" s="34"/>
      <c r="E96" s="30"/>
      <c r="F96" s="30"/>
      <c r="G96" s="30"/>
      <c r="H96" s="30"/>
      <c r="I96" s="30"/>
      <c r="J96" s="30"/>
      <c r="K96" s="30"/>
      <c r="L96" s="30"/>
      <c r="M96" s="30"/>
      <c r="N96" s="30" t="s">
        <v>168</v>
      </c>
      <c r="O96" s="30" t="s">
        <v>167</v>
      </c>
      <c r="P96" s="30" t="s">
        <v>167</v>
      </c>
      <c r="Q96" s="30" t="s">
        <v>164</v>
      </c>
      <c r="R96" s="31"/>
      <c r="S96" s="31"/>
      <c r="T96" s="33"/>
      <c r="U96" s="30"/>
      <c r="V96" s="32"/>
      <c r="W96" s="31"/>
      <c r="X96" s="31"/>
      <c r="Y96" s="30"/>
      <c r="Z96" s="31"/>
      <c r="AA96" s="30"/>
      <c r="AB96" s="30"/>
      <c r="AC96" s="30"/>
      <c r="AD96" s="30"/>
      <c r="AE96" s="30"/>
      <c r="AF96" s="30"/>
      <c r="AG96" s="29"/>
      <c r="AH96" s="28" t="s">
        <v>102</v>
      </c>
    </row>
    <row r="97" spans="3:34" ht="12.75" x14ac:dyDescent="0.2">
      <c r="C97" s="35" t="s">
        <v>155</v>
      </c>
      <c r="D97" s="34"/>
      <c r="E97" s="30"/>
      <c r="F97" s="30"/>
      <c r="G97" s="30"/>
      <c r="H97" s="30"/>
      <c r="I97" s="30"/>
      <c r="J97" s="30"/>
      <c r="K97" s="30"/>
      <c r="L97" s="30"/>
      <c r="M97" s="30"/>
      <c r="N97" s="30" t="s">
        <v>168</v>
      </c>
      <c r="O97" s="30" t="s">
        <v>167</v>
      </c>
      <c r="P97" s="30" t="s">
        <v>167</v>
      </c>
      <c r="Q97" s="30" t="s">
        <v>164</v>
      </c>
      <c r="R97" s="31"/>
      <c r="S97" s="31"/>
      <c r="T97" s="33"/>
      <c r="U97" s="30"/>
      <c r="V97" s="32"/>
      <c r="W97" s="31"/>
      <c r="X97" s="31"/>
      <c r="Y97" s="30"/>
      <c r="Z97" s="31"/>
      <c r="AA97" s="30"/>
      <c r="AB97" s="30"/>
      <c r="AC97" s="30"/>
      <c r="AD97" s="30"/>
      <c r="AE97" s="30"/>
      <c r="AF97" s="30"/>
      <c r="AG97" s="29"/>
      <c r="AH97" s="28" t="s">
        <v>102</v>
      </c>
    </row>
    <row r="98" spans="3:34" ht="12.75" x14ac:dyDescent="0.2">
      <c r="C98" s="35" t="s">
        <v>155</v>
      </c>
      <c r="D98" s="34"/>
      <c r="E98" s="30"/>
      <c r="F98" s="30"/>
      <c r="G98" s="30"/>
      <c r="H98" s="30"/>
      <c r="I98" s="30"/>
      <c r="J98" s="30"/>
      <c r="K98" s="30"/>
      <c r="L98" s="30"/>
      <c r="M98" s="30"/>
      <c r="N98" s="30" t="s">
        <v>168</v>
      </c>
      <c r="O98" s="30" t="s">
        <v>167</v>
      </c>
      <c r="P98" s="30" t="s">
        <v>167</v>
      </c>
      <c r="Q98" s="30" t="s">
        <v>164</v>
      </c>
      <c r="R98" s="31"/>
      <c r="S98" s="31"/>
      <c r="T98" s="33"/>
      <c r="U98" s="30"/>
      <c r="V98" s="32"/>
      <c r="W98" s="31"/>
      <c r="X98" s="31"/>
      <c r="Y98" s="30"/>
      <c r="Z98" s="31"/>
      <c r="AA98" s="30"/>
      <c r="AB98" s="30"/>
      <c r="AC98" s="30"/>
      <c r="AD98" s="30"/>
      <c r="AE98" s="30"/>
      <c r="AF98" s="30"/>
      <c r="AG98" s="29"/>
      <c r="AH98" s="28" t="s">
        <v>102</v>
      </c>
    </row>
    <row r="99" spans="3:34" ht="12.75" x14ac:dyDescent="0.2">
      <c r="C99" s="35" t="s">
        <v>155</v>
      </c>
      <c r="D99" s="34"/>
      <c r="E99" s="30"/>
      <c r="F99" s="30"/>
      <c r="G99" s="30"/>
      <c r="H99" s="30"/>
      <c r="I99" s="30"/>
      <c r="J99" s="30"/>
      <c r="K99" s="30"/>
      <c r="L99" s="30"/>
      <c r="M99" s="30"/>
      <c r="N99" s="30" t="s">
        <v>168</v>
      </c>
      <c r="O99" s="30" t="s">
        <v>167</v>
      </c>
      <c r="P99" s="30" t="s">
        <v>167</v>
      </c>
      <c r="Q99" s="30" t="s">
        <v>164</v>
      </c>
      <c r="R99" s="31"/>
      <c r="S99" s="31"/>
      <c r="T99" s="33"/>
      <c r="U99" s="30"/>
      <c r="V99" s="32"/>
      <c r="W99" s="31"/>
      <c r="X99" s="31"/>
      <c r="Y99" s="30"/>
      <c r="Z99" s="31"/>
      <c r="AA99" s="30"/>
      <c r="AB99" s="30"/>
      <c r="AC99" s="30"/>
      <c r="AD99" s="30"/>
      <c r="AE99" s="30"/>
      <c r="AF99" s="30"/>
      <c r="AG99" s="29"/>
      <c r="AH99" s="28" t="s">
        <v>102</v>
      </c>
    </row>
    <row r="100" spans="3:34" ht="12.75" x14ac:dyDescent="0.2">
      <c r="C100" s="35" t="s">
        <v>155</v>
      </c>
      <c r="D100" s="34"/>
      <c r="E100" s="30"/>
      <c r="F100" s="30"/>
      <c r="G100" s="30"/>
      <c r="H100" s="30"/>
      <c r="I100" s="30"/>
      <c r="J100" s="30"/>
      <c r="K100" s="30"/>
      <c r="L100" s="30"/>
      <c r="M100" s="30"/>
      <c r="N100" s="30" t="s">
        <v>168</v>
      </c>
      <c r="O100" s="30" t="s">
        <v>167</v>
      </c>
      <c r="P100" s="30" t="s">
        <v>167</v>
      </c>
      <c r="Q100" s="30" t="s">
        <v>164</v>
      </c>
      <c r="R100" s="31"/>
      <c r="S100" s="31"/>
      <c r="T100" s="33"/>
      <c r="U100" s="30"/>
      <c r="V100" s="32"/>
      <c r="W100" s="31"/>
      <c r="X100" s="31"/>
      <c r="Y100" s="30"/>
      <c r="Z100" s="31"/>
      <c r="AA100" s="30"/>
      <c r="AB100" s="30"/>
      <c r="AC100" s="30"/>
      <c r="AD100" s="30"/>
      <c r="AE100" s="30"/>
      <c r="AF100" s="30"/>
      <c r="AG100" s="29"/>
      <c r="AH100" s="28" t="s">
        <v>102</v>
      </c>
    </row>
    <row r="101" spans="3:34" ht="12.75" x14ac:dyDescent="0.2">
      <c r="C101" s="35" t="s">
        <v>155</v>
      </c>
      <c r="D101" s="34"/>
      <c r="E101" s="30"/>
      <c r="F101" s="30"/>
      <c r="G101" s="30"/>
      <c r="H101" s="30"/>
      <c r="I101" s="30"/>
      <c r="J101" s="30"/>
      <c r="K101" s="30"/>
      <c r="L101" s="30"/>
      <c r="M101" s="30"/>
      <c r="N101" s="30" t="s">
        <v>168</v>
      </c>
      <c r="O101" s="30" t="s">
        <v>167</v>
      </c>
      <c r="P101" s="30" t="s">
        <v>167</v>
      </c>
      <c r="Q101" s="30" t="s">
        <v>164</v>
      </c>
      <c r="R101" s="31"/>
      <c r="S101" s="31"/>
      <c r="T101" s="33"/>
      <c r="U101" s="30"/>
      <c r="V101" s="32"/>
      <c r="W101" s="31"/>
      <c r="X101" s="31"/>
      <c r="Y101" s="30"/>
      <c r="Z101" s="31"/>
      <c r="AA101" s="30"/>
      <c r="AB101" s="30"/>
      <c r="AC101" s="30"/>
      <c r="AD101" s="30"/>
      <c r="AE101" s="30"/>
      <c r="AF101" s="30"/>
      <c r="AG101" s="29"/>
      <c r="AH101" s="28" t="s">
        <v>102</v>
      </c>
    </row>
    <row r="102" spans="3:34" ht="12.75" x14ac:dyDescent="0.2">
      <c r="C102" s="35" t="s">
        <v>155</v>
      </c>
      <c r="D102" s="34"/>
      <c r="E102" s="30"/>
      <c r="F102" s="30"/>
      <c r="G102" s="30"/>
      <c r="H102" s="30"/>
      <c r="I102" s="30"/>
      <c r="J102" s="30"/>
      <c r="K102" s="30"/>
      <c r="L102" s="30"/>
      <c r="M102" s="30"/>
      <c r="N102" s="30" t="s">
        <v>168</v>
      </c>
      <c r="O102" s="30" t="s">
        <v>167</v>
      </c>
      <c r="P102" s="30" t="s">
        <v>167</v>
      </c>
      <c r="Q102" s="30" t="s">
        <v>164</v>
      </c>
      <c r="R102" s="31"/>
      <c r="S102" s="31"/>
      <c r="T102" s="33"/>
      <c r="U102" s="30"/>
      <c r="V102" s="32"/>
      <c r="W102" s="31"/>
      <c r="X102" s="31"/>
      <c r="Y102" s="30"/>
      <c r="Z102" s="31"/>
      <c r="AA102" s="30"/>
      <c r="AB102" s="30"/>
      <c r="AC102" s="30"/>
      <c r="AD102" s="30"/>
      <c r="AE102" s="30"/>
      <c r="AF102" s="30"/>
      <c r="AG102" s="29"/>
      <c r="AH102" s="28" t="s">
        <v>102</v>
      </c>
    </row>
    <row r="103" spans="3:34" ht="12.75" x14ac:dyDescent="0.2">
      <c r="C103" s="35" t="s">
        <v>155</v>
      </c>
      <c r="D103" s="34"/>
      <c r="E103" s="30"/>
      <c r="F103" s="30"/>
      <c r="G103" s="30"/>
      <c r="H103" s="30"/>
      <c r="I103" s="30"/>
      <c r="J103" s="30"/>
      <c r="K103" s="30"/>
      <c r="L103" s="30"/>
      <c r="M103" s="30"/>
      <c r="N103" s="30" t="s">
        <v>168</v>
      </c>
      <c r="O103" s="30" t="s">
        <v>167</v>
      </c>
      <c r="P103" s="30" t="s">
        <v>167</v>
      </c>
      <c r="Q103" s="30" t="s">
        <v>164</v>
      </c>
      <c r="R103" s="31"/>
      <c r="S103" s="31"/>
      <c r="T103" s="33"/>
      <c r="U103" s="30"/>
      <c r="V103" s="32"/>
      <c r="W103" s="31"/>
      <c r="X103" s="31"/>
      <c r="Y103" s="30"/>
      <c r="Z103" s="31"/>
      <c r="AA103" s="30"/>
      <c r="AB103" s="30"/>
      <c r="AC103" s="30"/>
      <c r="AD103" s="30"/>
      <c r="AE103" s="30"/>
      <c r="AF103" s="30"/>
      <c r="AG103" s="29"/>
      <c r="AH103" s="28" t="s">
        <v>102</v>
      </c>
    </row>
    <row r="104" spans="3:34" ht="12.75" x14ac:dyDescent="0.2">
      <c r="C104" s="35" t="s">
        <v>155</v>
      </c>
      <c r="D104" s="34"/>
      <c r="E104" s="30"/>
      <c r="F104" s="30"/>
      <c r="G104" s="30"/>
      <c r="H104" s="30"/>
      <c r="I104" s="30"/>
      <c r="J104" s="30"/>
      <c r="K104" s="30"/>
      <c r="L104" s="30"/>
      <c r="M104" s="30"/>
      <c r="N104" s="30" t="s">
        <v>168</v>
      </c>
      <c r="O104" s="30" t="s">
        <v>167</v>
      </c>
      <c r="P104" s="30" t="s">
        <v>167</v>
      </c>
      <c r="Q104" s="30" t="s">
        <v>164</v>
      </c>
      <c r="R104" s="31"/>
      <c r="S104" s="31"/>
      <c r="T104" s="33"/>
      <c r="U104" s="30"/>
      <c r="V104" s="32"/>
      <c r="W104" s="31"/>
      <c r="X104" s="31"/>
      <c r="Y104" s="30"/>
      <c r="Z104" s="31"/>
      <c r="AA104" s="30"/>
      <c r="AB104" s="30"/>
      <c r="AC104" s="30"/>
      <c r="AD104" s="30"/>
      <c r="AE104" s="30"/>
      <c r="AF104" s="30"/>
      <c r="AG104" s="29"/>
      <c r="AH104" s="28" t="s">
        <v>102</v>
      </c>
    </row>
    <row r="105" spans="3:34" ht="12.75" x14ac:dyDescent="0.2">
      <c r="C105" s="35" t="s">
        <v>155</v>
      </c>
      <c r="D105" s="34"/>
      <c r="E105" s="30"/>
      <c r="F105" s="30"/>
      <c r="G105" s="30"/>
      <c r="H105" s="30"/>
      <c r="I105" s="30"/>
      <c r="J105" s="30"/>
      <c r="K105" s="30"/>
      <c r="L105" s="30"/>
      <c r="M105" s="30"/>
      <c r="N105" s="30" t="s">
        <v>168</v>
      </c>
      <c r="O105" s="30" t="s">
        <v>167</v>
      </c>
      <c r="P105" s="30" t="s">
        <v>167</v>
      </c>
      <c r="Q105" s="30" t="s">
        <v>164</v>
      </c>
      <c r="R105" s="31"/>
      <c r="S105" s="31"/>
      <c r="T105" s="33"/>
      <c r="U105" s="30"/>
      <c r="V105" s="32"/>
      <c r="W105" s="31"/>
      <c r="X105" s="31"/>
      <c r="Y105" s="30"/>
      <c r="Z105" s="31"/>
      <c r="AA105" s="30"/>
      <c r="AB105" s="30"/>
      <c r="AC105" s="30"/>
      <c r="AD105" s="30"/>
      <c r="AE105" s="30"/>
      <c r="AF105" s="30"/>
      <c r="AG105" s="29"/>
      <c r="AH105" s="28" t="s">
        <v>102</v>
      </c>
    </row>
    <row r="106" spans="3:34" ht="12.75" x14ac:dyDescent="0.2">
      <c r="C106" s="35" t="s">
        <v>155</v>
      </c>
      <c r="D106" s="34"/>
      <c r="E106" s="30"/>
      <c r="F106" s="30"/>
      <c r="G106" s="30"/>
      <c r="H106" s="30"/>
      <c r="I106" s="30"/>
      <c r="J106" s="30"/>
      <c r="K106" s="30"/>
      <c r="L106" s="30"/>
      <c r="M106" s="30"/>
      <c r="N106" s="30" t="s">
        <v>168</v>
      </c>
      <c r="O106" s="30" t="s">
        <v>167</v>
      </c>
      <c r="P106" s="30" t="s">
        <v>167</v>
      </c>
      <c r="Q106" s="30" t="s">
        <v>164</v>
      </c>
      <c r="R106" s="31"/>
      <c r="S106" s="31"/>
      <c r="T106" s="33"/>
      <c r="U106" s="30"/>
      <c r="V106" s="32"/>
      <c r="W106" s="31"/>
      <c r="X106" s="31"/>
      <c r="Y106" s="30"/>
      <c r="Z106" s="31"/>
      <c r="AA106" s="30"/>
      <c r="AB106" s="30"/>
      <c r="AC106" s="30"/>
      <c r="AD106" s="30"/>
      <c r="AE106" s="30"/>
      <c r="AF106" s="30"/>
      <c r="AG106" s="29"/>
      <c r="AH106" s="28" t="s">
        <v>102</v>
      </c>
    </row>
    <row r="107" spans="3:34" ht="12.75" x14ac:dyDescent="0.2">
      <c r="C107" s="35" t="s">
        <v>155</v>
      </c>
      <c r="D107" s="34"/>
      <c r="E107" s="30"/>
      <c r="F107" s="30"/>
      <c r="G107" s="30"/>
      <c r="H107" s="30"/>
      <c r="I107" s="30"/>
      <c r="J107" s="30"/>
      <c r="K107" s="30"/>
      <c r="L107" s="30"/>
      <c r="M107" s="30"/>
      <c r="N107" s="30" t="s">
        <v>168</v>
      </c>
      <c r="O107" s="30" t="s">
        <v>167</v>
      </c>
      <c r="P107" s="30" t="s">
        <v>167</v>
      </c>
      <c r="Q107" s="30" t="s">
        <v>164</v>
      </c>
      <c r="R107" s="31"/>
      <c r="S107" s="31"/>
      <c r="T107" s="33"/>
      <c r="U107" s="30"/>
      <c r="V107" s="32"/>
      <c r="W107" s="31"/>
      <c r="X107" s="31"/>
      <c r="Y107" s="30"/>
      <c r="Z107" s="31"/>
      <c r="AA107" s="30"/>
      <c r="AB107" s="30"/>
      <c r="AC107" s="30"/>
      <c r="AD107" s="30"/>
      <c r="AE107" s="30"/>
      <c r="AF107" s="30"/>
      <c r="AG107" s="29"/>
      <c r="AH107" s="28" t="s">
        <v>102</v>
      </c>
    </row>
    <row r="108" spans="3:34" ht="12.75" x14ac:dyDescent="0.2">
      <c r="C108" s="35" t="s">
        <v>155</v>
      </c>
      <c r="D108" s="34"/>
      <c r="E108" s="30"/>
      <c r="F108" s="30"/>
      <c r="G108" s="30"/>
      <c r="H108" s="30"/>
      <c r="I108" s="30"/>
      <c r="J108" s="30"/>
      <c r="K108" s="30"/>
      <c r="L108" s="30"/>
      <c r="M108" s="30"/>
      <c r="N108" s="30" t="s">
        <v>168</v>
      </c>
      <c r="O108" s="30" t="s">
        <v>167</v>
      </c>
      <c r="P108" s="30" t="s">
        <v>167</v>
      </c>
      <c r="Q108" s="30" t="s">
        <v>164</v>
      </c>
      <c r="R108" s="31"/>
      <c r="S108" s="31"/>
      <c r="T108" s="33"/>
      <c r="U108" s="30"/>
      <c r="V108" s="32"/>
      <c r="W108" s="31"/>
      <c r="X108" s="31"/>
      <c r="Y108" s="30"/>
      <c r="Z108" s="31"/>
      <c r="AA108" s="30"/>
      <c r="AB108" s="30"/>
      <c r="AC108" s="30"/>
      <c r="AD108" s="30"/>
      <c r="AE108" s="30"/>
      <c r="AF108" s="30"/>
      <c r="AG108" s="29"/>
      <c r="AH108" s="28" t="s">
        <v>102</v>
      </c>
    </row>
    <row r="109" spans="3:34" ht="12.75" x14ac:dyDescent="0.2">
      <c r="C109" s="35" t="s">
        <v>155</v>
      </c>
      <c r="D109" s="34"/>
      <c r="E109" s="30"/>
      <c r="F109" s="30"/>
      <c r="G109" s="30"/>
      <c r="H109" s="30"/>
      <c r="I109" s="30"/>
      <c r="J109" s="30"/>
      <c r="K109" s="30"/>
      <c r="L109" s="30"/>
      <c r="M109" s="30"/>
      <c r="N109" s="30" t="s">
        <v>168</v>
      </c>
      <c r="O109" s="30" t="s">
        <v>167</v>
      </c>
      <c r="P109" s="30" t="s">
        <v>167</v>
      </c>
      <c r="Q109" s="30" t="s">
        <v>164</v>
      </c>
      <c r="R109" s="31"/>
      <c r="S109" s="31"/>
      <c r="T109" s="33"/>
      <c r="U109" s="30"/>
      <c r="V109" s="32"/>
      <c r="W109" s="31"/>
      <c r="X109" s="31"/>
      <c r="Y109" s="30"/>
      <c r="Z109" s="31"/>
      <c r="AA109" s="30"/>
      <c r="AB109" s="30"/>
      <c r="AC109" s="30"/>
      <c r="AD109" s="30"/>
      <c r="AE109" s="30"/>
      <c r="AF109" s="30"/>
      <c r="AG109" s="29"/>
      <c r="AH109" s="28" t="s">
        <v>102</v>
      </c>
    </row>
    <row r="110" spans="3:34" ht="12.75" x14ac:dyDescent="0.2">
      <c r="C110" s="35" t="s">
        <v>155</v>
      </c>
      <c r="D110" s="34"/>
      <c r="E110" s="30"/>
      <c r="F110" s="30"/>
      <c r="G110" s="30"/>
      <c r="H110" s="30"/>
      <c r="I110" s="30"/>
      <c r="J110" s="30"/>
      <c r="K110" s="30"/>
      <c r="L110" s="30"/>
      <c r="M110" s="30"/>
      <c r="N110" s="30" t="s">
        <v>168</v>
      </c>
      <c r="O110" s="30" t="s">
        <v>167</v>
      </c>
      <c r="P110" s="30" t="s">
        <v>167</v>
      </c>
      <c r="Q110" s="30" t="s">
        <v>164</v>
      </c>
      <c r="R110" s="31"/>
      <c r="S110" s="31"/>
      <c r="T110" s="33"/>
      <c r="U110" s="30"/>
      <c r="V110" s="32"/>
      <c r="W110" s="31"/>
      <c r="X110" s="31"/>
      <c r="Y110" s="30"/>
      <c r="Z110" s="31"/>
      <c r="AA110" s="30"/>
      <c r="AB110" s="30"/>
      <c r="AC110" s="30"/>
      <c r="AD110" s="30"/>
      <c r="AE110" s="30"/>
      <c r="AF110" s="30"/>
      <c r="AG110" s="29"/>
      <c r="AH110" s="28" t="s">
        <v>102</v>
      </c>
    </row>
    <row r="111" spans="3:34" ht="12.75" x14ac:dyDescent="0.2">
      <c r="C111" s="35" t="s">
        <v>155</v>
      </c>
      <c r="D111" s="34"/>
      <c r="E111" s="30"/>
      <c r="F111" s="30"/>
      <c r="G111" s="30"/>
      <c r="H111" s="30"/>
      <c r="I111" s="30"/>
      <c r="J111" s="30"/>
      <c r="K111" s="30"/>
      <c r="L111" s="30"/>
      <c r="M111" s="30"/>
      <c r="N111" s="30" t="s">
        <v>168</v>
      </c>
      <c r="O111" s="30" t="s">
        <v>167</v>
      </c>
      <c r="P111" s="30" t="s">
        <v>167</v>
      </c>
      <c r="Q111" s="30" t="s">
        <v>164</v>
      </c>
      <c r="R111" s="31"/>
      <c r="S111" s="31"/>
      <c r="T111" s="33"/>
      <c r="U111" s="30"/>
      <c r="V111" s="32"/>
      <c r="W111" s="31"/>
      <c r="X111" s="31"/>
      <c r="Y111" s="30"/>
      <c r="Z111" s="31"/>
      <c r="AA111" s="30"/>
      <c r="AB111" s="30"/>
      <c r="AC111" s="30"/>
      <c r="AD111" s="30"/>
      <c r="AE111" s="30"/>
      <c r="AF111" s="30"/>
      <c r="AG111" s="29"/>
      <c r="AH111" s="28" t="s">
        <v>102</v>
      </c>
    </row>
    <row r="112" spans="3:34" ht="12.75" x14ac:dyDescent="0.2">
      <c r="C112" s="35" t="s">
        <v>155</v>
      </c>
      <c r="D112" s="34"/>
      <c r="E112" s="30"/>
      <c r="F112" s="30"/>
      <c r="G112" s="30"/>
      <c r="H112" s="30"/>
      <c r="I112" s="30"/>
      <c r="J112" s="30"/>
      <c r="K112" s="30"/>
      <c r="L112" s="30"/>
      <c r="M112" s="30"/>
      <c r="N112" s="30" t="s">
        <v>168</v>
      </c>
      <c r="O112" s="30" t="s">
        <v>167</v>
      </c>
      <c r="P112" s="30" t="s">
        <v>167</v>
      </c>
      <c r="Q112" s="30" t="s">
        <v>164</v>
      </c>
      <c r="R112" s="31"/>
      <c r="S112" s="31"/>
      <c r="T112" s="33"/>
      <c r="U112" s="30"/>
      <c r="V112" s="32"/>
      <c r="W112" s="31"/>
      <c r="X112" s="31"/>
      <c r="Y112" s="30"/>
      <c r="Z112" s="31"/>
      <c r="AA112" s="30"/>
      <c r="AB112" s="30"/>
      <c r="AC112" s="30"/>
      <c r="AD112" s="30"/>
      <c r="AE112" s="30"/>
      <c r="AF112" s="30"/>
      <c r="AG112" s="29"/>
      <c r="AH112" s="28" t="s">
        <v>102</v>
      </c>
    </row>
    <row r="113" spans="3:34" ht="12.75" x14ac:dyDescent="0.2">
      <c r="C113" s="35" t="s">
        <v>155</v>
      </c>
      <c r="D113" s="34"/>
      <c r="E113" s="30"/>
      <c r="F113" s="30"/>
      <c r="G113" s="30"/>
      <c r="H113" s="30"/>
      <c r="I113" s="30"/>
      <c r="J113" s="30"/>
      <c r="K113" s="30"/>
      <c r="L113" s="30"/>
      <c r="M113" s="30"/>
      <c r="N113" s="30" t="s">
        <v>168</v>
      </c>
      <c r="O113" s="30" t="s">
        <v>167</v>
      </c>
      <c r="P113" s="30" t="s">
        <v>167</v>
      </c>
      <c r="Q113" s="30" t="s">
        <v>164</v>
      </c>
      <c r="R113" s="31"/>
      <c r="S113" s="31"/>
      <c r="T113" s="33"/>
      <c r="U113" s="30"/>
      <c r="V113" s="32"/>
      <c r="W113" s="31"/>
      <c r="X113" s="31"/>
      <c r="Y113" s="30"/>
      <c r="Z113" s="31"/>
      <c r="AA113" s="30"/>
      <c r="AB113" s="30"/>
      <c r="AC113" s="30"/>
      <c r="AD113" s="30"/>
      <c r="AE113" s="30"/>
      <c r="AF113" s="30"/>
      <c r="AG113" s="29"/>
      <c r="AH113" s="28" t="s">
        <v>102</v>
      </c>
    </row>
    <row r="114" spans="3:34" ht="12.75" x14ac:dyDescent="0.2">
      <c r="C114" s="35" t="s">
        <v>155</v>
      </c>
      <c r="D114" s="34"/>
      <c r="E114" s="30"/>
      <c r="F114" s="30"/>
      <c r="G114" s="30"/>
      <c r="H114" s="30"/>
      <c r="I114" s="30"/>
      <c r="J114" s="30"/>
      <c r="K114" s="30"/>
      <c r="L114" s="30"/>
      <c r="M114" s="30"/>
      <c r="N114" s="30" t="s">
        <v>168</v>
      </c>
      <c r="O114" s="30" t="s">
        <v>167</v>
      </c>
      <c r="P114" s="30" t="s">
        <v>167</v>
      </c>
      <c r="Q114" s="30" t="s">
        <v>164</v>
      </c>
      <c r="R114" s="31"/>
      <c r="S114" s="31"/>
      <c r="T114" s="33"/>
      <c r="U114" s="30"/>
      <c r="V114" s="32"/>
      <c r="W114" s="31"/>
      <c r="X114" s="31"/>
      <c r="Y114" s="30"/>
      <c r="Z114" s="31"/>
      <c r="AA114" s="30"/>
      <c r="AB114" s="30"/>
      <c r="AC114" s="30"/>
      <c r="AD114" s="30"/>
      <c r="AE114" s="30"/>
      <c r="AF114" s="30"/>
      <c r="AG114" s="29"/>
      <c r="AH114" s="28" t="s">
        <v>102</v>
      </c>
    </row>
    <row r="115" spans="3:34" ht="12.75" x14ac:dyDescent="0.2">
      <c r="C115" s="35" t="s">
        <v>155</v>
      </c>
      <c r="D115" s="34"/>
      <c r="E115" s="30"/>
      <c r="F115" s="30"/>
      <c r="G115" s="30"/>
      <c r="H115" s="30"/>
      <c r="I115" s="30"/>
      <c r="J115" s="30"/>
      <c r="K115" s="30"/>
      <c r="L115" s="30"/>
      <c r="M115" s="30"/>
      <c r="N115" s="30" t="s">
        <v>168</v>
      </c>
      <c r="O115" s="30" t="s">
        <v>167</v>
      </c>
      <c r="P115" s="30" t="s">
        <v>167</v>
      </c>
      <c r="Q115" s="30" t="s">
        <v>164</v>
      </c>
      <c r="R115" s="31"/>
      <c r="S115" s="31"/>
      <c r="T115" s="33"/>
      <c r="U115" s="30"/>
      <c r="V115" s="32"/>
      <c r="W115" s="31"/>
      <c r="X115" s="31"/>
      <c r="Y115" s="30"/>
      <c r="Z115" s="31"/>
      <c r="AA115" s="30"/>
      <c r="AB115" s="30"/>
      <c r="AC115" s="30"/>
      <c r="AD115" s="30"/>
      <c r="AE115" s="30"/>
      <c r="AF115" s="30"/>
      <c r="AG115" s="29"/>
      <c r="AH115" s="28" t="s">
        <v>102</v>
      </c>
    </row>
    <row r="116" spans="3:34" ht="12.75" x14ac:dyDescent="0.2">
      <c r="C116" s="35" t="s">
        <v>155</v>
      </c>
      <c r="D116" s="34"/>
      <c r="E116" s="30"/>
      <c r="F116" s="30"/>
      <c r="G116" s="30"/>
      <c r="H116" s="30"/>
      <c r="I116" s="30"/>
      <c r="J116" s="30"/>
      <c r="K116" s="30"/>
      <c r="L116" s="30"/>
      <c r="M116" s="30"/>
      <c r="N116" s="30" t="s">
        <v>168</v>
      </c>
      <c r="O116" s="30" t="s">
        <v>167</v>
      </c>
      <c r="P116" s="30" t="s">
        <v>167</v>
      </c>
      <c r="Q116" s="30" t="s">
        <v>164</v>
      </c>
      <c r="R116" s="31"/>
      <c r="S116" s="31"/>
      <c r="T116" s="33"/>
      <c r="U116" s="30"/>
      <c r="V116" s="32"/>
      <c r="W116" s="31"/>
      <c r="X116" s="31"/>
      <c r="Y116" s="30"/>
      <c r="Z116" s="31"/>
      <c r="AA116" s="30"/>
      <c r="AB116" s="30"/>
      <c r="AC116" s="30"/>
      <c r="AD116" s="30"/>
      <c r="AE116" s="30"/>
      <c r="AF116" s="30"/>
      <c r="AG116" s="29"/>
      <c r="AH116" s="28" t="s">
        <v>102</v>
      </c>
    </row>
    <row r="117" spans="3:34" ht="12.75" x14ac:dyDescent="0.2">
      <c r="C117" s="35" t="s">
        <v>155</v>
      </c>
      <c r="D117" s="34"/>
      <c r="E117" s="30"/>
      <c r="F117" s="30"/>
      <c r="G117" s="30"/>
      <c r="H117" s="30"/>
      <c r="I117" s="30"/>
      <c r="J117" s="30"/>
      <c r="K117" s="30"/>
      <c r="L117" s="30"/>
      <c r="M117" s="30"/>
      <c r="N117" s="30" t="s">
        <v>168</v>
      </c>
      <c r="O117" s="30" t="s">
        <v>167</v>
      </c>
      <c r="P117" s="30" t="s">
        <v>167</v>
      </c>
      <c r="Q117" s="30" t="s">
        <v>164</v>
      </c>
      <c r="R117" s="31"/>
      <c r="S117" s="31"/>
      <c r="T117" s="33"/>
      <c r="U117" s="30"/>
      <c r="V117" s="32"/>
      <c r="W117" s="31"/>
      <c r="X117" s="31"/>
      <c r="Y117" s="30"/>
      <c r="Z117" s="31"/>
      <c r="AA117" s="30"/>
      <c r="AB117" s="30"/>
      <c r="AC117" s="30"/>
      <c r="AD117" s="30"/>
      <c r="AE117" s="30"/>
      <c r="AF117" s="30"/>
      <c r="AG117" s="29"/>
      <c r="AH117" s="28" t="s">
        <v>102</v>
      </c>
    </row>
    <row r="119" spans="3:34" ht="9.75" customHeight="1" x14ac:dyDescent="0.15"/>
    <row r="120" spans="3:34" ht="16.5" hidden="1" customHeight="1" x14ac:dyDescent="0.15">
      <c r="D120" s="2">
        <f>COLUMNS(TAB1136877249) -21</f>
        <v>11</v>
      </c>
      <c r="E120" s="2">
        <f>COLUMNS(TAB1136877249) -21 - COLUMN(Q17)+COLUMN(D17)+2</f>
        <v>0</v>
      </c>
    </row>
  </sheetData>
  <sheetProtection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D12" xr:uid="{35ACF0EB-E1DC-4622-A817-FFB583416FC4}">
      <formula1>LOV_FinGlDesktopEntryPageDef_HeaderAccountingPeriodList</formula1>
    </dataValidation>
    <dataValidation type="list" showInputMessage="1" showErrorMessage="1" sqref="G10" xr:uid="{4A8D24D6-E28B-4725-B07E-0FD94E16EA42}">
      <formula1>LOV_FinGlDesktopEntryPageDef_HeaderReversalPeriodList</formula1>
    </dataValidation>
    <dataValidation type="list" showInputMessage="1" showErrorMessage="1" sqref="G8" xr:uid="{D515D77D-AEAE-47FB-B115-C925075D4C83}">
      <formula1>LOV_FinGlDesktopEntryPageDef_HeaderSourceList</formula1>
    </dataValidation>
    <dataValidation type="list" showInputMessage="1" showErrorMessage="1" sqref="D10" xr:uid="{1B76D4AA-D145-4B81-A192-F30A4B9FC8A3}">
      <formula1>LOV_FinGlDesktopEntryPageDef_HeaderLedgerIdList</formula1>
    </dataValidation>
    <dataValidation type="list" showInputMessage="1" showErrorMessage="1" sqref="U18:U117" xr:uid="{81ED5E8F-0CC4-4FF3-8C53-F0ABD587EFC1}">
      <formula1>LOV_FinGlDesktopEntryPageDef_UserCurrencyConversionType</formula1>
    </dataValidation>
    <dataValidation type="list" showInputMessage="1" showErrorMessage="1" sqref="Q18:Q117" xr:uid="{79B3AC64-3E15-4CC8-9F06-CAECAE94EDE5}">
      <formula1>LOV_FinGlDesktopEntryPageDef_CurrencyCode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N157"/>
  <sheetViews>
    <sheetView topLeftCell="B1" workbookViewId="0">
      <selection activeCell="G12" sqref="G12"/>
    </sheetView>
  </sheetViews>
  <sheetFormatPr defaultColWidth="21.42578125" defaultRowHeight="13.5" customHeight="1" x14ac:dyDescent="0.15"/>
  <cols>
    <col min="1" max="1" width="21.42578125" style="1" hidden="1" customWidth="1"/>
    <col min="2" max="2" width="21.42578125" style="1" customWidth="1"/>
    <col min="3" max="3" width="2.85546875" style="1" customWidth="1"/>
    <col min="4" max="4" width="22.7109375" style="1" customWidth="1"/>
    <col min="5" max="5" width="23.85546875" style="1" customWidth="1"/>
    <col min="6" max="6" width="22" style="1" hidden="1" customWidth="1"/>
    <col min="7" max="7" width="26.140625" style="1" bestFit="1" customWidth="1"/>
    <col min="8" max="8" width="30" style="1" customWidth="1"/>
    <col min="9" max="9" width="15.7109375" style="4" hidden="1" customWidth="1"/>
    <col min="10" max="10" width="27.5703125" style="1" hidden="1" customWidth="1"/>
    <col min="11" max="11" width="15.28515625" style="1" hidden="1" customWidth="1"/>
    <col min="12" max="12" width="17" style="1" bestFit="1" customWidth="1"/>
    <col min="13" max="13" width="13.28515625" style="1" hidden="1" customWidth="1"/>
    <col min="14" max="14" width="15" style="1" bestFit="1" customWidth="1"/>
    <col min="15" max="15" width="36" style="1" customWidth="1"/>
    <col min="16" max="16" width="26.42578125" style="1" bestFit="1" customWidth="1"/>
    <col min="17" max="17" width="18.7109375" style="4" hidden="1" customWidth="1"/>
    <col min="18" max="18" width="29.85546875" style="1" hidden="1" customWidth="1"/>
    <col min="19" max="19" width="9.85546875" style="1" hidden="1" customWidth="1"/>
    <col min="20" max="20" width="9.7109375" style="1" hidden="1" customWidth="1"/>
    <col min="21" max="21" width="13.28515625" style="77" bestFit="1" customWidth="1"/>
    <col min="22" max="22" width="11.28515625" style="1" hidden="1" customWidth="1"/>
    <col min="23" max="23" width="11.42578125" style="1" hidden="1" customWidth="1"/>
    <col min="24" max="24" width="9.85546875" style="1" hidden="1" customWidth="1"/>
    <col min="25" max="25" width="16" style="1" hidden="1" customWidth="1"/>
    <col min="26" max="26" width="27.42578125" style="1" hidden="1" customWidth="1"/>
    <col min="27" max="27" width="22.7109375" style="1" hidden="1" customWidth="1"/>
    <col min="28" max="28" width="34.85546875" style="1" bestFit="1" customWidth="1"/>
    <col min="29" max="29" width="20.140625" style="1" hidden="1" customWidth="1"/>
    <col min="30" max="30" width="15.42578125" style="1" hidden="1" customWidth="1"/>
    <col min="31" max="31" width="22" style="1" bestFit="1" customWidth="1"/>
    <col min="32" max="32" width="19.7109375" style="1" hidden="1" customWidth="1"/>
    <col min="33" max="33" width="23.140625" style="1" hidden="1" customWidth="1"/>
    <col min="34" max="34" width="22.85546875" style="1" hidden="1" customWidth="1"/>
    <col min="35" max="35" width="23.42578125" style="1" hidden="1" customWidth="1"/>
    <col min="36" max="37" width="62.85546875" style="1" bestFit="1" customWidth="1"/>
    <col min="38" max="38" width="25.140625" style="1" hidden="1" customWidth="1"/>
    <col min="39" max="39" width="25.85546875" style="1" hidden="1" customWidth="1"/>
    <col min="40" max="40" width="22.140625" style="1" hidden="1" customWidth="1"/>
    <col min="41" max="41" width="26.5703125" style="1" hidden="1" customWidth="1"/>
    <col min="42" max="42" width="40.7109375" style="1" hidden="1" customWidth="1"/>
    <col min="43" max="44" width="36.140625" style="1" hidden="1" customWidth="1"/>
    <col min="45" max="45" width="44.5703125" style="1" hidden="1" customWidth="1"/>
    <col min="46" max="46" width="17.42578125" style="1" hidden="1" customWidth="1"/>
    <col min="47" max="47" width="14.140625" style="1" hidden="1" customWidth="1"/>
    <col min="48" max="48" width="29.140625" style="1" hidden="1" customWidth="1"/>
    <col min="49" max="49" width="13.7109375" style="1" hidden="1" customWidth="1"/>
    <col min="50" max="58" width="34.42578125" style="1" hidden="1" customWidth="1"/>
    <col min="59" max="59" width="35.42578125" style="1" hidden="1" customWidth="1"/>
    <col min="60" max="60" width="48.42578125" style="1" hidden="1" customWidth="1"/>
    <col min="61" max="61" width="17.42578125" style="1" hidden="1" customWidth="1"/>
    <col min="62" max="63" width="0" style="1" hidden="1" customWidth="1"/>
    <col min="64" max="16384" width="21.42578125" style="1"/>
  </cols>
  <sheetData>
    <row r="1" spans="1:248" ht="5.0999999999999996" customHeight="1" x14ac:dyDescent="0.15">
      <c r="A1" s="1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 x14ac:dyDescent="0.2">
      <c r="C2" s="2"/>
      <c r="D2" s="2"/>
      <c r="E2" s="13" t="s">
        <v>1629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248" ht="5.0999999999999996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248" ht="18" customHeight="1" x14ac:dyDescent="0.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 x14ac:dyDescent="0.15">
      <c r="C5" s="2"/>
      <c r="D5" s="18" t="s">
        <v>83</v>
      </c>
      <c r="E5" s="9"/>
      <c r="F5" s="9"/>
      <c r="G5" s="9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2.75" customHeight="1" x14ac:dyDescent="0.2">
      <c r="C6" s="10"/>
      <c r="D6" s="14" t="s">
        <v>1625</v>
      </c>
      <c r="E6" s="20" t="s">
        <v>44</v>
      </c>
      <c r="F6" s="5"/>
      <c r="G6" s="15" t="s">
        <v>1626</v>
      </c>
      <c r="H6" s="16" t="s">
        <v>1628</v>
      </c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7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2.75" customHeight="1" x14ac:dyDescent="0.2">
      <c r="C7" s="10"/>
      <c r="D7" s="15" t="s">
        <v>84</v>
      </c>
      <c r="E7" s="16" t="s">
        <v>52</v>
      </c>
      <c r="F7" s="5"/>
      <c r="G7" s="15" t="s">
        <v>1627</v>
      </c>
      <c r="H7" s="16" t="s">
        <v>1630</v>
      </c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2.75" hidden="1" customHeight="1" x14ac:dyDescent="0.2">
      <c r="C8" s="10"/>
      <c r="D8" s="19" t="s">
        <v>85</v>
      </c>
      <c r="E8" s="16" t="s">
        <v>72</v>
      </c>
      <c r="F8" s="5"/>
      <c r="G8" s="19" t="s">
        <v>86</v>
      </c>
      <c r="H8" s="12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7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 x14ac:dyDescent="0.15">
      <c r="C9" s="2"/>
      <c r="D9" s="17" t="s">
        <v>82</v>
      </c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2" customFormat="1" ht="5.0999999999999996" customHeight="1" x14ac:dyDescent="0.15">
      <c r="U10" s="74"/>
    </row>
    <row r="11" spans="1:248" s="2" customFormat="1" ht="12.75" customHeight="1" x14ac:dyDescent="0.15">
      <c r="D11" s="27" t="s">
        <v>166</v>
      </c>
      <c r="E11" s="27" t="s">
        <v>166</v>
      </c>
      <c r="F11" s="27" t="s">
        <v>166</v>
      </c>
      <c r="G11" s="27" t="s">
        <v>123</v>
      </c>
      <c r="H11" s="27" t="s">
        <v>163</v>
      </c>
      <c r="I11" s="27" t="s">
        <v>163</v>
      </c>
      <c r="J11" s="27" t="s">
        <v>103</v>
      </c>
      <c r="K11" s="27" t="s">
        <v>104</v>
      </c>
      <c r="L11" s="27" t="s">
        <v>105</v>
      </c>
      <c r="M11" s="27" t="s">
        <v>106</v>
      </c>
      <c r="N11" s="27" t="s">
        <v>107</v>
      </c>
      <c r="O11" s="27" t="s">
        <v>108</v>
      </c>
      <c r="P11" s="27" t="s">
        <v>109</v>
      </c>
      <c r="Q11" s="27" t="s">
        <v>110</v>
      </c>
      <c r="R11" s="27" t="s">
        <v>111</v>
      </c>
      <c r="S11" s="27" t="s">
        <v>112</v>
      </c>
      <c r="T11" s="27" t="s">
        <v>113</v>
      </c>
      <c r="U11" s="75" t="s">
        <v>161</v>
      </c>
      <c r="V11" s="27" t="s">
        <v>114</v>
      </c>
      <c r="W11" s="27" t="s">
        <v>115</v>
      </c>
      <c r="X11" s="27" t="s">
        <v>116</v>
      </c>
      <c r="Y11" s="27" t="s">
        <v>117</v>
      </c>
      <c r="Z11" s="27" t="s">
        <v>118</v>
      </c>
      <c r="AA11" s="27" t="s">
        <v>119</v>
      </c>
      <c r="AB11" s="27" t="s">
        <v>120</v>
      </c>
      <c r="AC11" s="27" t="s">
        <v>121</v>
      </c>
      <c r="AD11" s="27" t="s">
        <v>122</v>
      </c>
      <c r="AE11" s="27" t="s">
        <v>162</v>
      </c>
      <c r="AF11" s="27" t="s">
        <v>123</v>
      </c>
      <c r="AG11" s="27" t="s">
        <v>124</v>
      </c>
      <c r="AH11" s="27" t="s">
        <v>125</v>
      </c>
      <c r="AI11" s="27" t="s">
        <v>126</v>
      </c>
      <c r="AJ11" s="27" t="s">
        <v>127</v>
      </c>
      <c r="AK11" s="27" t="s">
        <v>128</v>
      </c>
      <c r="AL11" s="27" t="s">
        <v>129</v>
      </c>
      <c r="AM11" s="27" t="s">
        <v>130</v>
      </c>
      <c r="AN11" s="27" t="s">
        <v>131</v>
      </c>
      <c r="AO11" s="27" t="s">
        <v>132</v>
      </c>
      <c r="AP11" s="27" t="s">
        <v>133</v>
      </c>
      <c r="AQ11" s="27" t="s">
        <v>134</v>
      </c>
      <c r="AR11" s="27" t="s">
        <v>135</v>
      </c>
      <c r="AS11" s="27" t="s">
        <v>136</v>
      </c>
      <c r="AT11" s="27" t="s">
        <v>137</v>
      </c>
      <c r="AU11" s="27" t="s">
        <v>138</v>
      </c>
      <c r="AV11" s="27" t="s">
        <v>139</v>
      </c>
      <c r="AW11" s="27" t="s">
        <v>140</v>
      </c>
      <c r="AX11" s="27" t="s">
        <v>141</v>
      </c>
      <c r="AY11" s="27" t="s">
        <v>142</v>
      </c>
      <c r="AZ11" s="27" t="s">
        <v>143</v>
      </c>
      <c r="BA11" s="27" t="s">
        <v>144</v>
      </c>
      <c r="BB11" s="27" t="s">
        <v>145</v>
      </c>
      <c r="BC11" s="27" t="s">
        <v>146</v>
      </c>
      <c r="BD11" s="27" t="s">
        <v>147</v>
      </c>
      <c r="BE11" s="27" t="s">
        <v>148</v>
      </c>
      <c r="BF11" s="27" t="s">
        <v>149</v>
      </c>
      <c r="BG11" s="27" t="s">
        <v>150</v>
      </c>
      <c r="BH11" s="27" t="s">
        <v>151</v>
      </c>
      <c r="BI11" s="27" t="s">
        <v>152</v>
      </c>
      <c r="BJ11" s="27" t="s">
        <v>153</v>
      </c>
      <c r="BK11" s="27" t="s">
        <v>154</v>
      </c>
    </row>
    <row r="12" spans="1:248" s="2" customFormat="1" ht="12.75" customHeight="1" x14ac:dyDescent="0.2">
      <c r="D12" s="22" t="s">
        <v>155</v>
      </c>
      <c r="E12" s="21"/>
      <c r="F12" s="23" t="s">
        <v>72</v>
      </c>
      <c r="G12" s="24">
        <f>'Journal Template'!$D$11</f>
        <v>0</v>
      </c>
      <c r="H12" s="23"/>
      <c r="I12" s="23"/>
      <c r="J12" s="23"/>
      <c r="K12" s="23"/>
      <c r="L12" s="67">
        <f>'Journal Template'!K18</f>
        <v>0</v>
      </c>
      <c r="M12" s="23"/>
      <c r="N12" s="84">
        <f>'Journal Template'!Z18</f>
        <v>0</v>
      </c>
      <c r="O12" s="66" t="str">
        <f>IFERROR(VLOOKUP('Journal Template'!H18,'PPM Expenditure Types'!$A:$B,2,FALSE),"")</f>
        <v/>
      </c>
      <c r="P12" s="66" t="str">
        <f>IFERROR(VLOOKUP('Journal Template'!G18,'PPM Expenditure Org Values'!$A:$B,2,FALSE),"")</f>
        <v/>
      </c>
      <c r="Q12" s="23"/>
      <c r="R12" s="23"/>
      <c r="S12" s="23"/>
      <c r="T12" s="23"/>
      <c r="U12" s="76">
        <f>IF('Journal Template'!R18&gt;0,'Journal Template'!R18,'Journal Template'!S18*-1)</f>
        <v>0</v>
      </c>
      <c r="V12" s="23"/>
      <c r="W12" s="23"/>
      <c r="X12" s="23"/>
      <c r="Y12" s="23"/>
      <c r="Z12" s="23"/>
      <c r="AA12" s="23"/>
      <c r="AB12" s="66" t="str">
        <f>$H$6&amp;"_"&amp;1</f>
        <v>RITMXXXXXXX_1</v>
      </c>
      <c r="AC12" s="23" t="s">
        <v>91</v>
      </c>
      <c r="AD12" s="23"/>
      <c r="AE12" s="67">
        <f>'Journal Template'!Y18</f>
        <v>0</v>
      </c>
      <c r="AF12" s="24">
        <f>G12</f>
        <v>0</v>
      </c>
      <c r="AG12" s="23" t="s">
        <v>164</v>
      </c>
      <c r="AH12" s="25">
        <f>U12</f>
        <v>0</v>
      </c>
      <c r="AI12" s="25"/>
      <c r="AJ12" s="66" t="str">
        <f>'Journal Template'!E18&amp;"-"&amp;'Journal Template'!F18&amp;"-"&amp;'Journal Template'!G18&amp;"-"&amp;'Journal Template'!H18&amp;"-"&amp;'Journal Template'!I18&amp;"-"&amp;'Journal Template'!J18&amp;"-"&amp;'Journal Template'!K18&amp;"-"&amp;'Journal Template'!L18&amp;"-"&amp;'Journal Template'!M18&amp;"-"&amp;'Journal Template'!N18&amp;"-"&amp;'Journal Template'!O18&amp;"-"&amp;'Journal Template'!P18</f>
        <v>---------0000-000000-000000</v>
      </c>
      <c r="AK12" s="66" t="str">
        <f>AJ12</f>
        <v>---------0000-000000-000000</v>
      </c>
      <c r="AL12" s="23"/>
      <c r="AM12" s="23"/>
      <c r="AN12" s="23"/>
      <c r="AO12" s="23"/>
      <c r="AP12" s="25">
        <f>U12</f>
        <v>0</v>
      </c>
      <c r="AQ12" s="25"/>
      <c r="AR12" s="23"/>
      <c r="AS12" s="24"/>
      <c r="AT12" s="26"/>
      <c r="AU12" s="25"/>
      <c r="AV12" s="23"/>
      <c r="AW12" s="25"/>
      <c r="AX12" s="26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1" t="s">
        <v>102</v>
      </c>
    </row>
    <row r="13" spans="1:248" s="2" customFormat="1" ht="12.75" customHeight="1" x14ac:dyDescent="0.2">
      <c r="D13" s="22" t="s">
        <v>155</v>
      </c>
      <c r="E13" s="21"/>
      <c r="F13" s="23" t="s">
        <v>72</v>
      </c>
      <c r="G13" s="24">
        <f>'Journal Template'!$D$11</f>
        <v>0</v>
      </c>
      <c r="H13" s="23"/>
      <c r="I13" s="23"/>
      <c r="J13" s="23"/>
      <c r="K13" s="23"/>
      <c r="L13" s="67">
        <f>'Journal Template'!K19</f>
        <v>0</v>
      </c>
      <c r="M13" s="23"/>
      <c r="N13" s="84">
        <f>'Journal Template'!Z19</f>
        <v>0</v>
      </c>
      <c r="O13" s="66" t="str">
        <f>IFERROR(VLOOKUP('Journal Template'!H19,'PPM Expenditure Types'!$A:$B,2,FALSE),"")</f>
        <v/>
      </c>
      <c r="P13" s="66" t="str">
        <f>IFERROR(VLOOKUP('Journal Template'!G19,'PPM Expenditure Org Values'!$A:$B,2,FALSE),"")</f>
        <v/>
      </c>
      <c r="Q13" s="23"/>
      <c r="R13" s="23"/>
      <c r="S13" s="23"/>
      <c r="T13" s="23"/>
      <c r="U13" s="76">
        <f>IF('Journal Template'!R19&gt;0,'Journal Template'!R19,'Journal Template'!S19*-1)</f>
        <v>0</v>
      </c>
      <c r="V13" s="23"/>
      <c r="W13" s="23"/>
      <c r="X13" s="23"/>
      <c r="Y13" s="23"/>
      <c r="Z13" s="23"/>
      <c r="AA13" s="23"/>
      <c r="AB13" s="66" t="str">
        <f>$H$6&amp;"_"&amp;2</f>
        <v>RITMXXXXXXX_2</v>
      </c>
      <c r="AC13" s="23" t="s">
        <v>91</v>
      </c>
      <c r="AD13" s="23"/>
      <c r="AE13" s="67">
        <f>'Journal Template'!Y19</f>
        <v>0</v>
      </c>
      <c r="AF13" s="24">
        <f t="shared" ref="AF13:AF76" si="0">G13</f>
        <v>0</v>
      </c>
      <c r="AG13" s="23" t="s">
        <v>164</v>
      </c>
      <c r="AH13" s="25">
        <f t="shared" ref="AH13:AH76" si="1">U13</f>
        <v>0</v>
      </c>
      <c r="AI13" s="25"/>
      <c r="AJ13" s="66" t="str">
        <f>'Journal Template'!E19&amp;"-"&amp;'Journal Template'!F19&amp;"-"&amp;'Journal Template'!G19&amp;"-"&amp;'Journal Template'!H19&amp;"-"&amp;'Journal Template'!I19&amp;"-"&amp;'Journal Template'!J19&amp;"-"&amp;'Journal Template'!K19&amp;"-"&amp;'Journal Template'!L19&amp;"-"&amp;'Journal Template'!M19&amp;"-"&amp;'Journal Template'!N19&amp;"-"&amp;'Journal Template'!O19&amp;"-"&amp;'Journal Template'!P19</f>
        <v>---------0000-000000-000000</v>
      </c>
      <c r="AK13" s="66" t="str">
        <f t="shared" ref="AK13:AK76" si="2">AJ13</f>
        <v>---------0000-000000-000000</v>
      </c>
      <c r="AL13" s="23"/>
      <c r="AM13" s="23"/>
      <c r="AN13" s="23"/>
      <c r="AO13" s="23"/>
      <c r="AP13" s="25">
        <f t="shared" ref="AP13:AP76" si="3">U13</f>
        <v>0</v>
      </c>
      <c r="AQ13" s="25"/>
      <c r="AR13" s="23"/>
      <c r="AS13" s="24"/>
      <c r="AT13" s="26"/>
      <c r="AU13" s="25"/>
      <c r="AV13" s="23"/>
      <c r="AW13" s="25"/>
      <c r="AX13" s="26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1" t="s">
        <v>102</v>
      </c>
    </row>
    <row r="14" spans="1:248" s="2" customFormat="1" ht="12.75" customHeight="1" x14ac:dyDescent="0.2">
      <c r="D14" s="22" t="s">
        <v>155</v>
      </c>
      <c r="E14" s="21"/>
      <c r="F14" s="23" t="s">
        <v>72</v>
      </c>
      <c r="G14" s="24">
        <f>'Journal Template'!$D$11</f>
        <v>0</v>
      </c>
      <c r="H14" s="23"/>
      <c r="I14" s="23"/>
      <c r="J14" s="23"/>
      <c r="K14" s="23"/>
      <c r="L14" s="67">
        <f>'Journal Template'!K20</f>
        <v>0</v>
      </c>
      <c r="M14" s="23"/>
      <c r="N14" s="84">
        <f>'Journal Template'!Z20</f>
        <v>0</v>
      </c>
      <c r="O14" s="66" t="str">
        <f>IFERROR(VLOOKUP('Journal Template'!H20,'PPM Expenditure Types'!$A:$B,2,FALSE),"")</f>
        <v/>
      </c>
      <c r="P14" s="66" t="str">
        <f>IFERROR(VLOOKUP('Journal Template'!G20,'PPM Expenditure Org Values'!$A:$B,2,FALSE),"")</f>
        <v/>
      </c>
      <c r="Q14" s="23"/>
      <c r="R14" s="23"/>
      <c r="S14" s="23"/>
      <c r="T14" s="23"/>
      <c r="U14" s="76">
        <f>IF('Journal Template'!R20&gt;0,'Journal Template'!R20,'Journal Template'!S20*-1)</f>
        <v>0</v>
      </c>
      <c r="V14" s="23"/>
      <c r="W14" s="23"/>
      <c r="X14" s="23"/>
      <c r="Y14" s="23"/>
      <c r="Z14" s="23"/>
      <c r="AA14" s="23"/>
      <c r="AB14" s="66" t="str">
        <f>$H$6&amp;"_"&amp;3</f>
        <v>RITMXXXXXXX_3</v>
      </c>
      <c r="AC14" s="23" t="s">
        <v>91</v>
      </c>
      <c r="AD14" s="23"/>
      <c r="AE14" s="67">
        <f>'Journal Template'!Y20</f>
        <v>0</v>
      </c>
      <c r="AF14" s="24">
        <f t="shared" si="0"/>
        <v>0</v>
      </c>
      <c r="AG14" s="23" t="s">
        <v>164</v>
      </c>
      <c r="AH14" s="25">
        <f t="shared" si="1"/>
        <v>0</v>
      </c>
      <c r="AI14" s="25"/>
      <c r="AJ14" s="66" t="str">
        <f>'Journal Template'!E20&amp;"-"&amp;'Journal Template'!F20&amp;"-"&amp;'Journal Template'!G20&amp;"-"&amp;'Journal Template'!H20&amp;"-"&amp;'Journal Template'!I20&amp;"-"&amp;'Journal Template'!J20&amp;"-"&amp;'Journal Template'!K20&amp;"-"&amp;'Journal Template'!L20&amp;"-"&amp;'Journal Template'!M20&amp;"-"&amp;'Journal Template'!N20&amp;"-"&amp;'Journal Template'!O20&amp;"-"&amp;'Journal Template'!P20</f>
        <v>---------0000-000000-000000</v>
      </c>
      <c r="AK14" s="66" t="str">
        <f t="shared" si="2"/>
        <v>---------0000-000000-000000</v>
      </c>
      <c r="AL14" s="23"/>
      <c r="AM14" s="23"/>
      <c r="AN14" s="23"/>
      <c r="AO14" s="23"/>
      <c r="AP14" s="25">
        <f t="shared" si="3"/>
        <v>0</v>
      </c>
      <c r="AQ14" s="25"/>
      <c r="AR14" s="23"/>
      <c r="AS14" s="24"/>
      <c r="AT14" s="26"/>
      <c r="AU14" s="25"/>
      <c r="AV14" s="23"/>
      <c r="AW14" s="25"/>
      <c r="AX14" s="26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1" t="s">
        <v>102</v>
      </c>
    </row>
    <row r="15" spans="1:248" s="2" customFormat="1" ht="12.75" customHeight="1" x14ac:dyDescent="0.2">
      <c r="D15" s="22" t="s">
        <v>155</v>
      </c>
      <c r="E15" s="21"/>
      <c r="F15" s="23" t="s">
        <v>72</v>
      </c>
      <c r="G15" s="24">
        <f>'Journal Template'!$D$11</f>
        <v>0</v>
      </c>
      <c r="H15" s="23"/>
      <c r="I15" s="23"/>
      <c r="J15" s="23"/>
      <c r="K15" s="23"/>
      <c r="L15" s="67">
        <f>'Journal Template'!K21</f>
        <v>0</v>
      </c>
      <c r="M15" s="23"/>
      <c r="N15" s="84">
        <f>'Journal Template'!Z21</f>
        <v>0</v>
      </c>
      <c r="O15" s="66" t="str">
        <f>IFERROR(VLOOKUP('Journal Template'!H21,'PPM Expenditure Types'!$A:$B,2,FALSE),"")</f>
        <v/>
      </c>
      <c r="P15" s="66" t="str">
        <f>IFERROR(VLOOKUP('Journal Template'!G21,'PPM Expenditure Org Values'!$A:$B,2,FALSE),"")</f>
        <v/>
      </c>
      <c r="Q15" s="23"/>
      <c r="R15" s="23"/>
      <c r="S15" s="23"/>
      <c r="T15" s="23"/>
      <c r="U15" s="76">
        <f>IF('Journal Template'!R21&gt;0,'Journal Template'!R21,'Journal Template'!S21*-1)</f>
        <v>0</v>
      </c>
      <c r="V15" s="23"/>
      <c r="W15" s="23"/>
      <c r="X15" s="23"/>
      <c r="Y15" s="23"/>
      <c r="Z15" s="23"/>
      <c r="AA15" s="23"/>
      <c r="AB15" s="66" t="str">
        <f>$H$6&amp;"_"&amp;4</f>
        <v>RITMXXXXXXX_4</v>
      </c>
      <c r="AC15" s="23" t="s">
        <v>91</v>
      </c>
      <c r="AD15" s="23"/>
      <c r="AE15" s="67">
        <f>'Journal Template'!Y21</f>
        <v>0</v>
      </c>
      <c r="AF15" s="24">
        <f t="shared" si="0"/>
        <v>0</v>
      </c>
      <c r="AG15" s="23" t="s">
        <v>164</v>
      </c>
      <c r="AH15" s="25">
        <f t="shared" si="1"/>
        <v>0</v>
      </c>
      <c r="AI15" s="25"/>
      <c r="AJ15" s="66" t="str">
        <f>'Journal Template'!E21&amp;"-"&amp;'Journal Template'!F21&amp;"-"&amp;'Journal Template'!G21&amp;"-"&amp;'Journal Template'!H21&amp;"-"&amp;'Journal Template'!I21&amp;"-"&amp;'Journal Template'!J21&amp;"-"&amp;'Journal Template'!K21&amp;"-"&amp;'Journal Template'!L21&amp;"-"&amp;'Journal Template'!M21&amp;"-"&amp;'Journal Template'!N21&amp;"-"&amp;'Journal Template'!O21&amp;"-"&amp;'Journal Template'!P21</f>
        <v>---------0000-000000-000000</v>
      </c>
      <c r="AK15" s="66" t="str">
        <f t="shared" si="2"/>
        <v>---------0000-000000-000000</v>
      </c>
      <c r="AL15" s="23"/>
      <c r="AM15" s="23"/>
      <c r="AN15" s="23"/>
      <c r="AO15" s="23"/>
      <c r="AP15" s="25">
        <f t="shared" si="3"/>
        <v>0</v>
      </c>
      <c r="AQ15" s="25"/>
      <c r="AR15" s="23"/>
      <c r="AS15" s="24"/>
      <c r="AT15" s="26"/>
      <c r="AU15" s="25"/>
      <c r="AV15" s="23"/>
      <c r="AW15" s="25"/>
      <c r="AX15" s="26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1" t="s">
        <v>102</v>
      </c>
    </row>
    <row r="16" spans="1:248" s="2" customFormat="1" ht="12.75" customHeight="1" x14ac:dyDescent="0.2">
      <c r="D16" s="22" t="s">
        <v>155</v>
      </c>
      <c r="E16" s="21"/>
      <c r="F16" s="23" t="s">
        <v>72</v>
      </c>
      <c r="G16" s="24">
        <f>'Journal Template'!$D$11</f>
        <v>0</v>
      </c>
      <c r="H16" s="23"/>
      <c r="I16" s="23"/>
      <c r="J16" s="23"/>
      <c r="K16" s="23"/>
      <c r="L16" s="67">
        <f>'Journal Template'!K22</f>
        <v>0</v>
      </c>
      <c r="M16" s="23"/>
      <c r="N16" s="84">
        <f>'Journal Template'!Z22</f>
        <v>0</v>
      </c>
      <c r="O16" s="66" t="str">
        <f>IFERROR(VLOOKUP('Journal Template'!H22,'PPM Expenditure Types'!$A:$B,2,FALSE),"")</f>
        <v/>
      </c>
      <c r="P16" s="66" t="str">
        <f>IFERROR(VLOOKUP('Journal Template'!G22,'PPM Expenditure Org Values'!$A:$B,2,FALSE),"")</f>
        <v/>
      </c>
      <c r="Q16" s="23"/>
      <c r="R16" s="23"/>
      <c r="S16" s="23"/>
      <c r="T16" s="23"/>
      <c r="U16" s="76">
        <f>IF('Journal Template'!R22&gt;0,'Journal Template'!R22,'Journal Template'!S22*-1)</f>
        <v>0</v>
      </c>
      <c r="V16" s="23"/>
      <c r="W16" s="23"/>
      <c r="X16" s="23"/>
      <c r="Y16" s="23"/>
      <c r="Z16" s="23"/>
      <c r="AA16" s="23"/>
      <c r="AB16" s="66" t="str">
        <f>$H$6&amp;"_"&amp;5</f>
        <v>RITMXXXXXXX_5</v>
      </c>
      <c r="AC16" s="23" t="s">
        <v>91</v>
      </c>
      <c r="AD16" s="23"/>
      <c r="AE16" s="67">
        <f>'Journal Template'!Y22</f>
        <v>0</v>
      </c>
      <c r="AF16" s="24">
        <f t="shared" si="0"/>
        <v>0</v>
      </c>
      <c r="AG16" s="23" t="s">
        <v>164</v>
      </c>
      <c r="AH16" s="25">
        <f t="shared" si="1"/>
        <v>0</v>
      </c>
      <c r="AI16" s="25"/>
      <c r="AJ16" s="66" t="str">
        <f>'Journal Template'!E22&amp;"-"&amp;'Journal Template'!F22&amp;"-"&amp;'Journal Template'!G22&amp;"-"&amp;'Journal Template'!H22&amp;"-"&amp;'Journal Template'!I22&amp;"-"&amp;'Journal Template'!J22&amp;"-"&amp;'Journal Template'!K22&amp;"-"&amp;'Journal Template'!L22&amp;"-"&amp;'Journal Template'!M22&amp;"-"&amp;'Journal Template'!N22&amp;"-"&amp;'Journal Template'!O22&amp;"-"&amp;'Journal Template'!P22</f>
        <v>---------0000-000000-000000</v>
      </c>
      <c r="AK16" s="66" t="str">
        <f t="shared" si="2"/>
        <v>---------0000-000000-000000</v>
      </c>
      <c r="AL16" s="23"/>
      <c r="AM16" s="23"/>
      <c r="AN16" s="23"/>
      <c r="AO16" s="23"/>
      <c r="AP16" s="25">
        <f t="shared" si="3"/>
        <v>0</v>
      </c>
      <c r="AQ16" s="25"/>
      <c r="AR16" s="23"/>
      <c r="AS16" s="24"/>
      <c r="AT16" s="26"/>
      <c r="AU16" s="25"/>
      <c r="AV16" s="23"/>
      <c r="AW16" s="25"/>
      <c r="AX16" s="26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1" t="s">
        <v>102</v>
      </c>
    </row>
    <row r="17" spans="4:63" s="2" customFormat="1" ht="12.75" customHeight="1" x14ac:dyDescent="0.2">
      <c r="D17" s="22" t="s">
        <v>155</v>
      </c>
      <c r="E17" s="21"/>
      <c r="F17" s="23" t="s">
        <v>72</v>
      </c>
      <c r="G17" s="24">
        <f>'Journal Template'!$D$11</f>
        <v>0</v>
      </c>
      <c r="H17" s="23"/>
      <c r="I17" s="23"/>
      <c r="J17" s="23"/>
      <c r="K17" s="23"/>
      <c r="L17" s="67">
        <f>'Journal Template'!K23</f>
        <v>0</v>
      </c>
      <c r="M17" s="23"/>
      <c r="N17" s="84">
        <f>'Journal Template'!Z23</f>
        <v>0</v>
      </c>
      <c r="O17" s="66" t="str">
        <f>IFERROR(VLOOKUP('Journal Template'!H23,'PPM Expenditure Types'!$A:$B,2,FALSE),"")</f>
        <v/>
      </c>
      <c r="P17" s="66" t="str">
        <f>IFERROR(VLOOKUP('Journal Template'!G23,'PPM Expenditure Org Values'!$A:$B,2,FALSE),"")</f>
        <v/>
      </c>
      <c r="Q17" s="23"/>
      <c r="R17" s="23"/>
      <c r="S17" s="23"/>
      <c r="T17" s="23"/>
      <c r="U17" s="76">
        <f>IF('Journal Template'!R23&gt;0,'Journal Template'!R23,'Journal Template'!S23*-1)</f>
        <v>0</v>
      </c>
      <c r="V17" s="23"/>
      <c r="W17" s="23"/>
      <c r="X17" s="23"/>
      <c r="Y17" s="23"/>
      <c r="Z17" s="23"/>
      <c r="AA17" s="23"/>
      <c r="AB17" s="66" t="str">
        <f>$H$6&amp;"_"&amp;6</f>
        <v>RITMXXXXXXX_6</v>
      </c>
      <c r="AC17" s="23" t="s">
        <v>91</v>
      </c>
      <c r="AD17" s="23"/>
      <c r="AE17" s="67">
        <f>'Journal Template'!Y23</f>
        <v>0</v>
      </c>
      <c r="AF17" s="24">
        <f t="shared" si="0"/>
        <v>0</v>
      </c>
      <c r="AG17" s="23" t="s">
        <v>164</v>
      </c>
      <c r="AH17" s="25">
        <f t="shared" si="1"/>
        <v>0</v>
      </c>
      <c r="AI17" s="25"/>
      <c r="AJ17" s="66" t="str">
        <f>'Journal Template'!E23&amp;"-"&amp;'Journal Template'!F23&amp;"-"&amp;'Journal Template'!G23&amp;"-"&amp;'Journal Template'!H23&amp;"-"&amp;'Journal Template'!I23&amp;"-"&amp;'Journal Template'!J23&amp;"-"&amp;'Journal Template'!K23&amp;"-"&amp;'Journal Template'!L23&amp;"-"&amp;'Journal Template'!M23&amp;"-"&amp;'Journal Template'!N23&amp;"-"&amp;'Journal Template'!O23&amp;"-"&amp;'Journal Template'!P23</f>
        <v>---------0000-000000-000000</v>
      </c>
      <c r="AK17" s="66" t="str">
        <f t="shared" si="2"/>
        <v>---------0000-000000-000000</v>
      </c>
      <c r="AL17" s="23"/>
      <c r="AM17" s="23"/>
      <c r="AN17" s="23"/>
      <c r="AO17" s="23"/>
      <c r="AP17" s="25">
        <f t="shared" si="3"/>
        <v>0</v>
      </c>
      <c r="AQ17" s="25"/>
      <c r="AR17" s="23"/>
      <c r="AS17" s="24"/>
      <c r="AT17" s="26"/>
      <c r="AU17" s="25"/>
      <c r="AV17" s="23"/>
      <c r="AW17" s="25"/>
      <c r="AX17" s="26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1" t="s">
        <v>102</v>
      </c>
    </row>
    <row r="18" spans="4:63" s="2" customFormat="1" ht="12.75" customHeight="1" x14ac:dyDescent="0.2">
      <c r="D18" s="22" t="s">
        <v>155</v>
      </c>
      <c r="E18" s="21"/>
      <c r="F18" s="23" t="s">
        <v>72</v>
      </c>
      <c r="G18" s="24">
        <f>'Journal Template'!$D$11</f>
        <v>0</v>
      </c>
      <c r="H18" s="23"/>
      <c r="I18" s="23"/>
      <c r="J18" s="23"/>
      <c r="K18" s="23"/>
      <c r="L18" s="67">
        <f>'Journal Template'!K24</f>
        <v>0</v>
      </c>
      <c r="M18" s="23"/>
      <c r="N18" s="84">
        <f>'Journal Template'!Z24</f>
        <v>0</v>
      </c>
      <c r="O18" s="66" t="str">
        <f>IFERROR(VLOOKUP('Journal Template'!H24,'PPM Expenditure Types'!$A:$B,2,FALSE),"")</f>
        <v/>
      </c>
      <c r="P18" s="66" t="str">
        <f>IFERROR(VLOOKUP('Journal Template'!G24,'PPM Expenditure Org Values'!$A:$B,2,FALSE),"")</f>
        <v/>
      </c>
      <c r="Q18" s="23"/>
      <c r="R18" s="23"/>
      <c r="S18" s="23"/>
      <c r="T18" s="23"/>
      <c r="U18" s="76">
        <f>IF('Journal Template'!R24&gt;0,'Journal Template'!R24,'Journal Template'!S24*-1)</f>
        <v>0</v>
      </c>
      <c r="V18" s="23"/>
      <c r="W18" s="23"/>
      <c r="X18" s="23"/>
      <c r="Y18" s="23"/>
      <c r="Z18" s="23"/>
      <c r="AA18" s="23"/>
      <c r="AB18" s="66" t="str">
        <f>$H$6&amp;"_"&amp;7</f>
        <v>RITMXXXXXXX_7</v>
      </c>
      <c r="AC18" s="23" t="s">
        <v>91</v>
      </c>
      <c r="AD18" s="23"/>
      <c r="AE18" s="67">
        <f>'Journal Template'!Y24</f>
        <v>0</v>
      </c>
      <c r="AF18" s="24">
        <f t="shared" si="0"/>
        <v>0</v>
      </c>
      <c r="AG18" s="23" t="s">
        <v>164</v>
      </c>
      <c r="AH18" s="25">
        <f t="shared" si="1"/>
        <v>0</v>
      </c>
      <c r="AI18" s="25"/>
      <c r="AJ18" s="66" t="str">
        <f>'Journal Template'!E24&amp;"-"&amp;'Journal Template'!F24&amp;"-"&amp;'Journal Template'!G24&amp;"-"&amp;'Journal Template'!H24&amp;"-"&amp;'Journal Template'!I24&amp;"-"&amp;'Journal Template'!J24&amp;"-"&amp;'Journal Template'!K24&amp;"-"&amp;'Journal Template'!L24&amp;"-"&amp;'Journal Template'!M24&amp;"-"&amp;'Journal Template'!N24&amp;"-"&amp;'Journal Template'!O24&amp;"-"&amp;'Journal Template'!P24</f>
        <v>---------0000-000000-000000</v>
      </c>
      <c r="AK18" s="66" t="str">
        <f t="shared" si="2"/>
        <v>---------0000-000000-000000</v>
      </c>
      <c r="AL18" s="23"/>
      <c r="AM18" s="23"/>
      <c r="AN18" s="23"/>
      <c r="AO18" s="23"/>
      <c r="AP18" s="25">
        <f t="shared" si="3"/>
        <v>0</v>
      </c>
      <c r="AQ18" s="25"/>
      <c r="AR18" s="23"/>
      <c r="AS18" s="24"/>
      <c r="AT18" s="26"/>
      <c r="AU18" s="25"/>
      <c r="AV18" s="23"/>
      <c r="AW18" s="25"/>
      <c r="AX18" s="26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1" t="s">
        <v>102</v>
      </c>
    </row>
    <row r="19" spans="4:63" s="2" customFormat="1" ht="12.75" customHeight="1" x14ac:dyDescent="0.2">
      <c r="D19" s="22" t="s">
        <v>155</v>
      </c>
      <c r="E19" s="21"/>
      <c r="F19" s="23" t="s">
        <v>72</v>
      </c>
      <c r="G19" s="24">
        <f>'Journal Template'!$D$11</f>
        <v>0</v>
      </c>
      <c r="H19" s="23"/>
      <c r="I19" s="23"/>
      <c r="J19" s="23"/>
      <c r="K19" s="23"/>
      <c r="L19" s="67">
        <f>'Journal Template'!K25</f>
        <v>0</v>
      </c>
      <c r="M19" s="23"/>
      <c r="N19" s="84">
        <f>'Journal Template'!Z25</f>
        <v>0</v>
      </c>
      <c r="O19" s="66" t="str">
        <f>IFERROR(VLOOKUP('Journal Template'!H25,'PPM Expenditure Types'!$A:$B,2,FALSE),"")</f>
        <v/>
      </c>
      <c r="P19" s="66" t="str">
        <f>IFERROR(VLOOKUP('Journal Template'!G25,'PPM Expenditure Org Values'!$A:$B,2,FALSE),"")</f>
        <v/>
      </c>
      <c r="Q19" s="23"/>
      <c r="R19" s="23"/>
      <c r="S19" s="23"/>
      <c r="T19" s="23"/>
      <c r="U19" s="76">
        <f>IF('Journal Template'!R25&gt;0,'Journal Template'!R25,'Journal Template'!S25*-1)</f>
        <v>0</v>
      </c>
      <c r="V19" s="23"/>
      <c r="W19" s="23"/>
      <c r="X19" s="23"/>
      <c r="Y19" s="23"/>
      <c r="Z19" s="23"/>
      <c r="AA19" s="23"/>
      <c r="AB19" s="66" t="str">
        <f>$H$6&amp;"_"&amp;8</f>
        <v>RITMXXXXXXX_8</v>
      </c>
      <c r="AC19" s="23" t="s">
        <v>91</v>
      </c>
      <c r="AD19" s="23"/>
      <c r="AE19" s="67">
        <f>'Journal Template'!Y25</f>
        <v>0</v>
      </c>
      <c r="AF19" s="24">
        <f t="shared" si="0"/>
        <v>0</v>
      </c>
      <c r="AG19" s="23" t="s">
        <v>164</v>
      </c>
      <c r="AH19" s="25">
        <f t="shared" si="1"/>
        <v>0</v>
      </c>
      <c r="AI19" s="25"/>
      <c r="AJ19" s="66" t="str">
        <f>'Journal Template'!E25&amp;"-"&amp;'Journal Template'!F25&amp;"-"&amp;'Journal Template'!G25&amp;"-"&amp;'Journal Template'!H25&amp;"-"&amp;'Journal Template'!I25&amp;"-"&amp;'Journal Template'!J25&amp;"-"&amp;'Journal Template'!K25&amp;"-"&amp;'Journal Template'!L25&amp;"-"&amp;'Journal Template'!M25&amp;"-"&amp;'Journal Template'!N25&amp;"-"&amp;'Journal Template'!O25&amp;"-"&amp;'Journal Template'!P25</f>
        <v>---------0000-000000-000000</v>
      </c>
      <c r="AK19" s="66" t="str">
        <f t="shared" si="2"/>
        <v>---------0000-000000-000000</v>
      </c>
      <c r="AL19" s="23"/>
      <c r="AM19" s="23"/>
      <c r="AN19" s="23"/>
      <c r="AO19" s="23"/>
      <c r="AP19" s="25">
        <f t="shared" si="3"/>
        <v>0</v>
      </c>
      <c r="AQ19" s="25"/>
      <c r="AR19" s="23"/>
      <c r="AS19" s="24"/>
      <c r="AT19" s="26"/>
      <c r="AU19" s="25"/>
      <c r="AV19" s="23"/>
      <c r="AW19" s="25"/>
      <c r="AX19" s="26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1" t="s">
        <v>102</v>
      </c>
    </row>
    <row r="20" spans="4:63" s="2" customFormat="1" ht="12.75" customHeight="1" x14ac:dyDescent="0.2">
      <c r="D20" s="22" t="s">
        <v>155</v>
      </c>
      <c r="E20" s="21"/>
      <c r="F20" s="23" t="s">
        <v>72</v>
      </c>
      <c r="G20" s="24">
        <f>'Journal Template'!$D$11</f>
        <v>0</v>
      </c>
      <c r="H20" s="23"/>
      <c r="I20" s="23"/>
      <c r="J20" s="23"/>
      <c r="K20" s="23"/>
      <c r="L20" s="67">
        <f>'Journal Template'!K26</f>
        <v>0</v>
      </c>
      <c r="M20" s="23"/>
      <c r="N20" s="84">
        <f>'Journal Template'!Z26</f>
        <v>0</v>
      </c>
      <c r="O20" s="66" t="str">
        <f>IFERROR(VLOOKUP('Journal Template'!H26,'PPM Expenditure Types'!$A:$B,2,FALSE),"")</f>
        <v/>
      </c>
      <c r="P20" s="66" t="str">
        <f>IFERROR(VLOOKUP('Journal Template'!G26,'PPM Expenditure Org Values'!$A:$B,2,FALSE),"")</f>
        <v/>
      </c>
      <c r="Q20" s="23"/>
      <c r="R20" s="23"/>
      <c r="S20" s="23"/>
      <c r="T20" s="23"/>
      <c r="U20" s="76">
        <f>IF('Journal Template'!R26&gt;0,'Journal Template'!R26,'Journal Template'!S26*-1)</f>
        <v>0</v>
      </c>
      <c r="V20" s="23"/>
      <c r="W20" s="23"/>
      <c r="X20" s="23"/>
      <c r="Y20" s="23"/>
      <c r="Z20" s="23"/>
      <c r="AA20" s="23"/>
      <c r="AB20" s="66" t="str">
        <f>$H$6&amp;"_"&amp;9</f>
        <v>RITMXXXXXXX_9</v>
      </c>
      <c r="AC20" s="23" t="s">
        <v>91</v>
      </c>
      <c r="AD20" s="23"/>
      <c r="AE20" s="67">
        <f>'Journal Template'!Y26</f>
        <v>0</v>
      </c>
      <c r="AF20" s="24">
        <f t="shared" si="0"/>
        <v>0</v>
      </c>
      <c r="AG20" s="23" t="s">
        <v>164</v>
      </c>
      <c r="AH20" s="25">
        <f t="shared" si="1"/>
        <v>0</v>
      </c>
      <c r="AI20" s="25"/>
      <c r="AJ20" s="66" t="str">
        <f>'Journal Template'!E26&amp;"-"&amp;'Journal Template'!F26&amp;"-"&amp;'Journal Template'!G26&amp;"-"&amp;'Journal Template'!H26&amp;"-"&amp;'Journal Template'!I26&amp;"-"&amp;'Journal Template'!J26&amp;"-"&amp;'Journal Template'!K26&amp;"-"&amp;'Journal Template'!L26&amp;"-"&amp;'Journal Template'!M26&amp;"-"&amp;'Journal Template'!N26&amp;"-"&amp;'Journal Template'!O26&amp;"-"&amp;'Journal Template'!P26</f>
        <v>---------0000-000000-000000</v>
      </c>
      <c r="AK20" s="66" t="str">
        <f t="shared" si="2"/>
        <v>---------0000-000000-000000</v>
      </c>
      <c r="AL20" s="23"/>
      <c r="AM20" s="23"/>
      <c r="AN20" s="23"/>
      <c r="AO20" s="23"/>
      <c r="AP20" s="25">
        <f t="shared" si="3"/>
        <v>0</v>
      </c>
      <c r="AQ20" s="25"/>
      <c r="AR20" s="23"/>
      <c r="AS20" s="24"/>
      <c r="AT20" s="26"/>
      <c r="AU20" s="25"/>
      <c r="AV20" s="23"/>
      <c r="AW20" s="25"/>
      <c r="AX20" s="26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1" t="s">
        <v>102</v>
      </c>
    </row>
    <row r="21" spans="4:63" s="2" customFormat="1" ht="12.75" customHeight="1" x14ac:dyDescent="0.2">
      <c r="D21" s="22" t="s">
        <v>155</v>
      </c>
      <c r="E21" s="21"/>
      <c r="F21" s="23" t="s">
        <v>72</v>
      </c>
      <c r="G21" s="24">
        <f>'Journal Template'!$D$11</f>
        <v>0</v>
      </c>
      <c r="H21" s="23"/>
      <c r="I21" s="23"/>
      <c r="J21" s="23"/>
      <c r="K21" s="23"/>
      <c r="L21" s="67">
        <f>'Journal Template'!K27</f>
        <v>0</v>
      </c>
      <c r="M21" s="23"/>
      <c r="N21" s="84">
        <f>'Journal Template'!Z27</f>
        <v>0</v>
      </c>
      <c r="O21" s="66" t="str">
        <f>IFERROR(VLOOKUP('Journal Template'!H27,'PPM Expenditure Types'!$A:$B,2,FALSE),"")</f>
        <v/>
      </c>
      <c r="P21" s="66" t="str">
        <f>IFERROR(VLOOKUP('Journal Template'!G27,'PPM Expenditure Org Values'!$A:$B,2,FALSE),"")</f>
        <v/>
      </c>
      <c r="Q21" s="23"/>
      <c r="R21" s="23"/>
      <c r="S21" s="23"/>
      <c r="T21" s="23"/>
      <c r="U21" s="76">
        <f>IF('Journal Template'!R27&gt;0,'Journal Template'!R27,'Journal Template'!S27*-1)</f>
        <v>0</v>
      </c>
      <c r="V21" s="23"/>
      <c r="W21" s="23"/>
      <c r="X21" s="23"/>
      <c r="Y21" s="23"/>
      <c r="Z21" s="23"/>
      <c r="AA21" s="23"/>
      <c r="AB21" s="66" t="str">
        <f>$H$6&amp;"_"&amp;10</f>
        <v>RITMXXXXXXX_10</v>
      </c>
      <c r="AC21" s="23" t="s">
        <v>91</v>
      </c>
      <c r="AD21" s="23"/>
      <c r="AE21" s="67">
        <f>'Journal Template'!Y27</f>
        <v>0</v>
      </c>
      <c r="AF21" s="24">
        <f t="shared" si="0"/>
        <v>0</v>
      </c>
      <c r="AG21" s="23" t="s">
        <v>164</v>
      </c>
      <c r="AH21" s="25">
        <f t="shared" si="1"/>
        <v>0</v>
      </c>
      <c r="AI21" s="25"/>
      <c r="AJ21" s="66" t="str">
        <f>'Journal Template'!E27&amp;"-"&amp;'Journal Template'!F27&amp;"-"&amp;'Journal Template'!G27&amp;"-"&amp;'Journal Template'!H27&amp;"-"&amp;'Journal Template'!I27&amp;"-"&amp;'Journal Template'!J27&amp;"-"&amp;'Journal Template'!K27&amp;"-"&amp;'Journal Template'!L27&amp;"-"&amp;'Journal Template'!M27&amp;"-"&amp;'Journal Template'!N27&amp;"-"&amp;'Journal Template'!O27&amp;"-"&amp;'Journal Template'!P27</f>
        <v>---------0000-000000-000000</v>
      </c>
      <c r="AK21" s="66" t="str">
        <f t="shared" si="2"/>
        <v>---------0000-000000-000000</v>
      </c>
      <c r="AL21" s="23"/>
      <c r="AM21" s="23"/>
      <c r="AN21" s="23"/>
      <c r="AO21" s="23"/>
      <c r="AP21" s="25">
        <f t="shared" si="3"/>
        <v>0</v>
      </c>
      <c r="AQ21" s="25"/>
      <c r="AR21" s="23"/>
      <c r="AS21" s="24"/>
      <c r="AT21" s="26"/>
      <c r="AU21" s="25"/>
      <c r="AV21" s="23"/>
      <c r="AW21" s="25"/>
      <c r="AX21" s="26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1" t="s">
        <v>102</v>
      </c>
    </row>
    <row r="22" spans="4:63" s="2" customFormat="1" ht="12.75" customHeight="1" x14ac:dyDescent="0.2">
      <c r="D22" s="22" t="s">
        <v>155</v>
      </c>
      <c r="E22" s="21"/>
      <c r="F22" s="23" t="s">
        <v>72</v>
      </c>
      <c r="G22" s="24">
        <f>'Journal Template'!$D$11</f>
        <v>0</v>
      </c>
      <c r="H22" s="23"/>
      <c r="I22" s="23"/>
      <c r="J22" s="23"/>
      <c r="K22" s="23"/>
      <c r="L22" s="67">
        <f>'Journal Template'!K28</f>
        <v>0</v>
      </c>
      <c r="M22" s="23"/>
      <c r="N22" s="84">
        <f>'Journal Template'!Z28</f>
        <v>0</v>
      </c>
      <c r="O22" s="66" t="str">
        <f>IFERROR(VLOOKUP('Journal Template'!H28,'PPM Expenditure Types'!$A:$B,2,FALSE),"")</f>
        <v/>
      </c>
      <c r="P22" s="66" t="str">
        <f>IFERROR(VLOOKUP('Journal Template'!G28,'PPM Expenditure Org Values'!$A:$B,2,FALSE),"")</f>
        <v/>
      </c>
      <c r="Q22" s="23"/>
      <c r="R22" s="23"/>
      <c r="S22" s="23"/>
      <c r="T22" s="23"/>
      <c r="U22" s="76">
        <f>IF('Journal Template'!R28&gt;0,'Journal Template'!R28,'Journal Template'!S28*-1)</f>
        <v>0</v>
      </c>
      <c r="V22" s="23"/>
      <c r="W22" s="23"/>
      <c r="X22" s="23"/>
      <c r="Y22" s="23"/>
      <c r="Z22" s="23"/>
      <c r="AA22" s="23"/>
      <c r="AB22" s="66" t="str">
        <f>$H$6&amp;"_"&amp;11</f>
        <v>RITMXXXXXXX_11</v>
      </c>
      <c r="AC22" s="23" t="s">
        <v>91</v>
      </c>
      <c r="AD22" s="23"/>
      <c r="AE22" s="67">
        <f>'Journal Template'!Y28</f>
        <v>0</v>
      </c>
      <c r="AF22" s="24">
        <f t="shared" si="0"/>
        <v>0</v>
      </c>
      <c r="AG22" s="23" t="s">
        <v>164</v>
      </c>
      <c r="AH22" s="25">
        <f t="shared" si="1"/>
        <v>0</v>
      </c>
      <c r="AI22" s="25"/>
      <c r="AJ22" s="66" t="str">
        <f>'Journal Template'!E28&amp;"-"&amp;'Journal Template'!F28&amp;"-"&amp;'Journal Template'!G28&amp;"-"&amp;'Journal Template'!H28&amp;"-"&amp;'Journal Template'!I28&amp;"-"&amp;'Journal Template'!J28&amp;"-"&amp;'Journal Template'!K28&amp;"-"&amp;'Journal Template'!L28&amp;"-"&amp;'Journal Template'!M28&amp;"-"&amp;'Journal Template'!N28&amp;"-"&amp;'Journal Template'!O28&amp;"-"&amp;'Journal Template'!P28</f>
        <v>---------0000-000000-000000</v>
      </c>
      <c r="AK22" s="66" t="str">
        <f t="shared" si="2"/>
        <v>---------0000-000000-000000</v>
      </c>
      <c r="AL22" s="23"/>
      <c r="AM22" s="23"/>
      <c r="AN22" s="23"/>
      <c r="AO22" s="23"/>
      <c r="AP22" s="25">
        <f t="shared" si="3"/>
        <v>0</v>
      </c>
      <c r="AQ22" s="25"/>
      <c r="AR22" s="23"/>
      <c r="AS22" s="24"/>
      <c r="AT22" s="26"/>
      <c r="AU22" s="25"/>
      <c r="AV22" s="23"/>
      <c r="AW22" s="25"/>
      <c r="AX22" s="26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1" t="s">
        <v>102</v>
      </c>
    </row>
    <row r="23" spans="4:63" s="2" customFormat="1" ht="12.75" customHeight="1" x14ac:dyDescent="0.2">
      <c r="D23" s="22" t="s">
        <v>155</v>
      </c>
      <c r="E23" s="21"/>
      <c r="F23" s="23" t="s">
        <v>72</v>
      </c>
      <c r="G23" s="24">
        <f>'Journal Template'!$D$11</f>
        <v>0</v>
      </c>
      <c r="H23" s="23"/>
      <c r="I23" s="23"/>
      <c r="J23" s="23"/>
      <c r="K23" s="23"/>
      <c r="L23" s="67">
        <f>'Journal Template'!K29</f>
        <v>0</v>
      </c>
      <c r="M23" s="23"/>
      <c r="N23" s="84">
        <f>'Journal Template'!Z29</f>
        <v>0</v>
      </c>
      <c r="O23" s="66" t="str">
        <f>IFERROR(VLOOKUP('Journal Template'!H29,'PPM Expenditure Types'!$A:$B,2,FALSE),"")</f>
        <v/>
      </c>
      <c r="P23" s="66" t="str">
        <f>IFERROR(VLOOKUP('Journal Template'!G29,'PPM Expenditure Org Values'!$A:$B,2,FALSE),"")</f>
        <v/>
      </c>
      <c r="Q23" s="23"/>
      <c r="R23" s="23"/>
      <c r="S23" s="23"/>
      <c r="T23" s="23"/>
      <c r="U23" s="76">
        <f>IF('Journal Template'!R29&gt;0,'Journal Template'!R29,'Journal Template'!S29*-1)</f>
        <v>0</v>
      </c>
      <c r="V23" s="23"/>
      <c r="W23" s="23"/>
      <c r="X23" s="23"/>
      <c r="Y23" s="23"/>
      <c r="Z23" s="23"/>
      <c r="AA23" s="23"/>
      <c r="AB23" s="66" t="str">
        <f>$H$6&amp;"_"&amp;12</f>
        <v>RITMXXXXXXX_12</v>
      </c>
      <c r="AC23" s="23" t="s">
        <v>91</v>
      </c>
      <c r="AD23" s="23"/>
      <c r="AE23" s="67">
        <f>'Journal Template'!Y29</f>
        <v>0</v>
      </c>
      <c r="AF23" s="24">
        <f t="shared" si="0"/>
        <v>0</v>
      </c>
      <c r="AG23" s="23" t="s">
        <v>164</v>
      </c>
      <c r="AH23" s="25">
        <f t="shared" si="1"/>
        <v>0</v>
      </c>
      <c r="AI23" s="25"/>
      <c r="AJ23" s="66" t="str">
        <f>'Journal Template'!E29&amp;"-"&amp;'Journal Template'!F29&amp;"-"&amp;'Journal Template'!G29&amp;"-"&amp;'Journal Template'!H29&amp;"-"&amp;'Journal Template'!I29&amp;"-"&amp;'Journal Template'!J29&amp;"-"&amp;'Journal Template'!K29&amp;"-"&amp;'Journal Template'!L29&amp;"-"&amp;'Journal Template'!M29&amp;"-"&amp;'Journal Template'!N29&amp;"-"&amp;'Journal Template'!O29&amp;"-"&amp;'Journal Template'!P29</f>
        <v>---------0000-000000-000000</v>
      </c>
      <c r="AK23" s="66" t="str">
        <f t="shared" si="2"/>
        <v>---------0000-000000-000000</v>
      </c>
      <c r="AL23" s="23"/>
      <c r="AM23" s="23"/>
      <c r="AN23" s="23"/>
      <c r="AO23" s="23"/>
      <c r="AP23" s="25">
        <f t="shared" si="3"/>
        <v>0</v>
      </c>
      <c r="AQ23" s="25"/>
      <c r="AR23" s="23"/>
      <c r="AS23" s="24"/>
      <c r="AT23" s="26"/>
      <c r="AU23" s="25"/>
      <c r="AV23" s="23"/>
      <c r="AW23" s="25"/>
      <c r="AX23" s="26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1" t="s">
        <v>102</v>
      </c>
    </row>
    <row r="24" spans="4:63" s="2" customFormat="1" ht="12.75" customHeight="1" x14ac:dyDescent="0.2">
      <c r="D24" s="22" t="s">
        <v>155</v>
      </c>
      <c r="E24" s="21"/>
      <c r="F24" s="23" t="s">
        <v>72</v>
      </c>
      <c r="G24" s="24">
        <f>'Journal Template'!$D$11</f>
        <v>0</v>
      </c>
      <c r="H24" s="23"/>
      <c r="I24" s="23"/>
      <c r="J24" s="23"/>
      <c r="K24" s="23"/>
      <c r="L24" s="67">
        <f>'Journal Template'!K30</f>
        <v>0</v>
      </c>
      <c r="M24" s="23"/>
      <c r="N24" s="84">
        <f>'Journal Template'!Z30</f>
        <v>0</v>
      </c>
      <c r="O24" s="66" t="str">
        <f>IFERROR(VLOOKUP('Journal Template'!H30,'PPM Expenditure Types'!$A:$B,2,FALSE),"")</f>
        <v/>
      </c>
      <c r="P24" s="66" t="str">
        <f>IFERROR(VLOOKUP('Journal Template'!G30,'PPM Expenditure Org Values'!$A:$B,2,FALSE),"")</f>
        <v/>
      </c>
      <c r="Q24" s="23"/>
      <c r="R24" s="23"/>
      <c r="S24" s="23"/>
      <c r="T24" s="23"/>
      <c r="U24" s="76">
        <f>IF('Journal Template'!R30&gt;0,'Journal Template'!R30,'Journal Template'!S30*-1)</f>
        <v>0</v>
      </c>
      <c r="V24" s="23"/>
      <c r="W24" s="23"/>
      <c r="X24" s="23"/>
      <c r="Y24" s="23"/>
      <c r="Z24" s="23"/>
      <c r="AA24" s="23"/>
      <c r="AB24" s="66" t="str">
        <f>$H$6&amp;"_"&amp;13</f>
        <v>RITMXXXXXXX_13</v>
      </c>
      <c r="AC24" s="23" t="s">
        <v>91</v>
      </c>
      <c r="AD24" s="23"/>
      <c r="AE24" s="67">
        <f>'Journal Template'!Y30</f>
        <v>0</v>
      </c>
      <c r="AF24" s="24">
        <f t="shared" si="0"/>
        <v>0</v>
      </c>
      <c r="AG24" s="23" t="s">
        <v>164</v>
      </c>
      <c r="AH24" s="25">
        <f t="shared" si="1"/>
        <v>0</v>
      </c>
      <c r="AI24" s="25"/>
      <c r="AJ24" s="66" t="str">
        <f>'Journal Template'!E30&amp;"-"&amp;'Journal Template'!F30&amp;"-"&amp;'Journal Template'!G30&amp;"-"&amp;'Journal Template'!H30&amp;"-"&amp;'Journal Template'!I30&amp;"-"&amp;'Journal Template'!J30&amp;"-"&amp;'Journal Template'!K30&amp;"-"&amp;'Journal Template'!L30&amp;"-"&amp;'Journal Template'!M30&amp;"-"&amp;'Journal Template'!N30&amp;"-"&amp;'Journal Template'!O30&amp;"-"&amp;'Journal Template'!P30</f>
        <v>---------0000-000000-000000</v>
      </c>
      <c r="AK24" s="66" t="str">
        <f t="shared" si="2"/>
        <v>---------0000-000000-000000</v>
      </c>
      <c r="AL24" s="23"/>
      <c r="AM24" s="23"/>
      <c r="AN24" s="23"/>
      <c r="AO24" s="23"/>
      <c r="AP24" s="25">
        <f t="shared" si="3"/>
        <v>0</v>
      </c>
      <c r="AQ24" s="25"/>
      <c r="AR24" s="23"/>
      <c r="AS24" s="24"/>
      <c r="AT24" s="26"/>
      <c r="AU24" s="25"/>
      <c r="AV24" s="23"/>
      <c r="AW24" s="25"/>
      <c r="AX24" s="26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1" t="s">
        <v>102</v>
      </c>
    </row>
    <row r="25" spans="4:63" s="2" customFormat="1" ht="12.75" customHeight="1" x14ac:dyDescent="0.2">
      <c r="D25" s="22" t="s">
        <v>155</v>
      </c>
      <c r="E25" s="21"/>
      <c r="F25" s="23" t="s">
        <v>72</v>
      </c>
      <c r="G25" s="24">
        <f>'Journal Template'!$D$11</f>
        <v>0</v>
      </c>
      <c r="H25" s="23"/>
      <c r="I25" s="23"/>
      <c r="J25" s="23"/>
      <c r="K25" s="23"/>
      <c r="L25" s="67">
        <f>'Journal Template'!K31</f>
        <v>0</v>
      </c>
      <c r="M25" s="23"/>
      <c r="N25" s="84">
        <f>'Journal Template'!Z31</f>
        <v>0</v>
      </c>
      <c r="O25" s="66" t="str">
        <f>IFERROR(VLOOKUP('Journal Template'!H31,'PPM Expenditure Types'!$A:$B,2,FALSE),"")</f>
        <v/>
      </c>
      <c r="P25" s="66" t="str">
        <f>IFERROR(VLOOKUP('Journal Template'!G31,'PPM Expenditure Org Values'!$A:$B,2,FALSE),"")</f>
        <v/>
      </c>
      <c r="Q25" s="23"/>
      <c r="R25" s="23"/>
      <c r="S25" s="23"/>
      <c r="T25" s="23"/>
      <c r="U25" s="76">
        <f>IF('Journal Template'!R31&gt;0,'Journal Template'!R31,'Journal Template'!S31*-1)</f>
        <v>0</v>
      </c>
      <c r="V25" s="23"/>
      <c r="W25" s="23"/>
      <c r="X25" s="23"/>
      <c r="Y25" s="23"/>
      <c r="Z25" s="23"/>
      <c r="AA25" s="23"/>
      <c r="AB25" s="66" t="str">
        <f>$H$6&amp;"_"&amp;14</f>
        <v>RITMXXXXXXX_14</v>
      </c>
      <c r="AC25" s="23" t="s">
        <v>91</v>
      </c>
      <c r="AD25" s="23"/>
      <c r="AE25" s="67">
        <f>'Journal Template'!Y31</f>
        <v>0</v>
      </c>
      <c r="AF25" s="24">
        <f t="shared" si="0"/>
        <v>0</v>
      </c>
      <c r="AG25" s="23" t="s">
        <v>164</v>
      </c>
      <c r="AH25" s="25">
        <f t="shared" si="1"/>
        <v>0</v>
      </c>
      <c r="AI25" s="25"/>
      <c r="AJ25" s="66" t="str">
        <f>'Journal Template'!E31&amp;"-"&amp;'Journal Template'!F31&amp;"-"&amp;'Journal Template'!G31&amp;"-"&amp;'Journal Template'!H31&amp;"-"&amp;'Journal Template'!I31&amp;"-"&amp;'Journal Template'!J31&amp;"-"&amp;'Journal Template'!K31&amp;"-"&amp;'Journal Template'!L31&amp;"-"&amp;'Journal Template'!M31&amp;"-"&amp;'Journal Template'!N31&amp;"-"&amp;'Journal Template'!O31&amp;"-"&amp;'Journal Template'!P31</f>
        <v>---------0000-000000-000000</v>
      </c>
      <c r="AK25" s="66" t="str">
        <f t="shared" si="2"/>
        <v>---------0000-000000-000000</v>
      </c>
      <c r="AL25" s="23"/>
      <c r="AM25" s="23"/>
      <c r="AN25" s="23"/>
      <c r="AO25" s="23"/>
      <c r="AP25" s="25">
        <f t="shared" si="3"/>
        <v>0</v>
      </c>
      <c r="AQ25" s="25"/>
      <c r="AR25" s="23"/>
      <c r="AS25" s="24"/>
      <c r="AT25" s="26"/>
      <c r="AU25" s="25"/>
      <c r="AV25" s="23"/>
      <c r="AW25" s="25"/>
      <c r="AX25" s="26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1" t="s">
        <v>102</v>
      </c>
    </row>
    <row r="26" spans="4:63" s="2" customFormat="1" ht="12.75" customHeight="1" x14ac:dyDescent="0.2">
      <c r="D26" s="22" t="s">
        <v>155</v>
      </c>
      <c r="E26" s="21"/>
      <c r="F26" s="23" t="s">
        <v>72</v>
      </c>
      <c r="G26" s="24">
        <f>'Journal Template'!$D$11</f>
        <v>0</v>
      </c>
      <c r="H26" s="23"/>
      <c r="I26" s="23"/>
      <c r="J26" s="23"/>
      <c r="K26" s="23"/>
      <c r="L26" s="67">
        <f>'Journal Template'!K32</f>
        <v>0</v>
      </c>
      <c r="M26" s="23"/>
      <c r="N26" s="84">
        <f>'Journal Template'!Z32</f>
        <v>0</v>
      </c>
      <c r="O26" s="66" t="str">
        <f>IFERROR(VLOOKUP('Journal Template'!H32,'PPM Expenditure Types'!$A:$B,2,FALSE),"")</f>
        <v/>
      </c>
      <c r="P26" s="66" t="str">
        <f>IFERROR(VLOOKUP('Journal Template'!G32,'PPM Expenditure Org Values'!$A:$B,2,FALSE),"")</f>
        <v/>
      </c>
      <c r="Q26" s="23"/>
      <c r="R26" s="23"/>
      <c r="S26" s="23"/>
      <c r="T26" s="23"/>
      <c r="U26" s="76">
        <f>IF('Journal Template'!R32&gt;0,'Journal Template'!R32,'Journal Template'!S32*-1)</f>
        <v>0</v>
      </c>
      <c r="V26" s="23"/>
      <c r="W26" s="23"/>
      <c r="X26" s="23"/>
      <c r="Y26" s="23"/>
      <c r="Z26" s="23"/>
      <c r="AA26" s="23"/>
      <c r="AB26" s="66" t="str">
        <f>$H$6&amp;"_"&amp;15</f>
        <v>RITMXXXXXXX_15</v>
      </c>
      <c r="AC26" s="23" t="s">
        <v>91</v>
      </c>
      <c r="AD26" s="23"/>
      <c r="AE26" s="67">
        <f>'Journal Template'!Y32</f>
        <v>0</v>
      </c>
      <c r="AF26" s="24">
        <f t="shared" si="0"/>
        <v>0</v>
      </c>
      <c r="AG26" s="23" t="s">
        <v>164</v>
      </c>
      <c r="AH26" s="25">
        <f t="shared" si="1"/>
        <v>0</v>
      </c>
      <c r="AI26" s="25"/>
      <c r="AJ26" s="66" t="str">
        <f>'Journal Template'!E32&amp;"-"&amp;'Journal Template'!F32&amp;"-"&amp;'Journal Template'!G32&amp;"-"&amp;'Journal Template'!H32&amp;"-"&amp;'Journal Template'!I32&amp;"-"&amp;'Journal Template'!J32&amp;"-"&amp;'Journal Template'!K32&amp;"-"&amp;'Journal Template'!L32&amp;"-"&amp;'Journal Template'!M32&amp;"-"&amp;'Journal Template'!N32&amp;"-"&amp;'Journal Template'!O32&amp;"-"&amp;'Journal Template'!P32</f>
        <v>---------0000-000000-000000</v>
      </c>
      <c r="AK26" s="66" t="str">
        <f t="shared" si="2"/>
        <v>---------0000-000000-000000</v>
      </c>
      <c r="AL26" s="23"/>
      <c r="AM26" s="23"/>
      <c r="AN26" s="23"/>
      <c r="AO26" s="23"/>
      <c r="AP26" s="25">
        <f t="shared" si="3"/>
        <v>0</v>
      </c>
      <c r="AQ26" s="25"/>
      <c r="AR26" s="23"/>
      <c r="AS26" s="24"/>
      <c r="AT26" s="26"/>
      <c r="AU26" s="25"/>
      <c r="AV26" s="23"/>
      <c r="AW26" s="25"/>
      <c r="AX26" s="26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1" t="s">
        <v>102</v>
      </c>
    </row>
    <row r="27" spans="4:63" s="2" customFormat="1" ht="12.75" customHeight="1" x14ac:dyDescent="0.2">
      <c r="D27" s="22" t="s">
        <v>155</v>
      </c>
      <c r="E27" s="21"/>
      <c r="F27" s="23" t="s">
        <v>72</v>
      </c>
      <c r="G27" s="24">
        <f>'Journal Template'!$D$11</f>
        <v>0</v>
      </c>
      <c r="H27" s="23"/>
      <c r="I27" s="23"/>
      <c r="J27" s="23"/>
      <c r="K27" s="23"/>
      <c r="L27" s="67">
        <f>'Journal Template'!K33</f>
        <v>0</v>
      </c>
      <c r="M27" s="23"/>
      <c r="N27" s="84">
        <f>'Journal Template'!Z33</f>
        <v>0</v>
      </c>
      <c r="O27" s="66" t="str">
        <f>IFERROR(VLOOKUP('Journal Template'!H33,'PPM Expenditure Types'!$A:$B,2,FALSE),"")</f>
        <v/>
      </c>
      <c r="P27" s="66" t="str">
        <f>IFERROR(VLOOKUP('Journal Template'!G33,'PPM Expenditure Org Values'!$A:$B,2,FALSE),"")</f>
        <v/>
      </c>
      <c r="Q27" s="23"/>
      <c r="R27" s="23"/>
      <c r="S27" s="23"/>
      <c r="T27" s="23"/>
      <c r="U27" s="76">
        <f>IF('Journal Template'!R33&gt;0,'Journal Template'!R33,'Journal Template'!S33*-1)</f>
        <v>0</v>
      </c>
      <c r="V27" s="23"/>
      <c r="W27" s="23"/>
      <c r="X27" s="23"/>
      <c r="Y27" s="23"/>
      <c r="Z27" s="23"/>
      <c r="AA27" s="23"/>
      <c r="AB27" s="66" t="str">
        <f>$H$6&amp;"_"&amp;16</f>
        <v>RITMXXXXXXX_16</v>
      </c>
      <c r="AC27" s="23" t="s">
        <v>91</v>
      </c>
      <c r="AD27" s="23"/>
      <c r="AE27" s="67">
        <f>'Journal Template'!Y33</f>
        <v>0</v>
      </c>
      <c r="AF27" s="24">
        <f t="shared" si="0"/>
        <v>0</v>
      </c>
      <c r="AG27" s="23" t="s">
        <v>164</v>
      </c>
      <c r="AH27" s="25">
        <f t="shared" si="1"/>
        <v>0</v>
      </c>
      <c r="AI27" s="25"/>
      <c r="AJ27" s="66" t="str">
        <f>'Journal Template'!E33&amp;"-"&amp;'Journal Template'!F33&amp;"-"&amp;'Journal Template'!G33&amp;"-"&amp;'Journal Template'!H33&amp;"-"&amp;'Journal Template'!I33&amp;"-"&amp;'Journal Template'!J33&amp;"-"&amp;'Journal Template'!K33&amp;"-"&amp;'Journal Template'!L33&amp;"-"&amp;'Journal Template'!M33&amp;"-"&amp;'Journal Template'!N33&amp;"-"&amp;'Journal Template'!O33&amp;"-"&amp;'Journal Template'!P33</f>
        <v>---------0000-000000-000000</v>
      </c>
      <c r="AK27" s="66" t="str">
        <f t="shared" si="2"/>
        <v>---------0000-000000-000000</v>
      </c>
      <c r="AL27" s="23"/>
      <c r="AM27" s="23"/>
      <c r="AN27" s="23"/>
      <c r="AO27" s="23"/>
      <c r="AP27" s="25">
        <f t="shared" si="3"/>
        <v>0</v>
      </c>
      <c r="AQ27" s="25"/>
      <c r="AR27" s="23"/>
      <c r="AS27" s="24"/>
      <c r="AT27" s="26"/>
      <c r="AU27" s="25"/>
      <c r="AV27" s="23"/>
      <c r="AW27" s="25"/>
      <c r="AX27" s="26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1" t="s">
        <v>102</v>
      </c>
    </row>
    <row r="28" spans="4:63" s="2" customFormat="1" ht="12.75" customHeight="1" x14ac:dyDescent="0.2">
      <c r="D28" s="22" t="s">
        <v>155</v>
      </c>
      <c r="E28" s="21"/>
      <c r="F28" s="23" t="s">
        <v>72</v>
      </c>
      <c r="G28" s="24">
        <f>'Journal Template'!$D$11</f>
        <v>0</v>
      </c>
      <c r="H28" s="23"/>
      <c r="I28" s="23"/>
      <c r="J28" s="23"/>
      <c r="K28" s="23"/>
      <c r="L28" s="67">
        <f>'Journal Template'!K34</f>
        <v>0</v>
      </c>
      <c r="M28" s="23"/>
      <c r="N28" s="84">
        <f>'Journal Template'!Z34</f>
        <v>0</v>
      </c>
      <c r="O28" s="66" t="str">
        <f>IFERROR(VLOOKUP('Journal Template'!H34,'PPM Expenditure Types'!$A:$B,2,FALSE),"")</f>
        <v/>
      </c>
      <c r="P28" s="66" t="str">
        <f>IFERROR(VLOOKUP('Journal Template'!G34,'PPM Expenditure Org Values'!$A:$B,2,FALSE),"")</f>
        <v/>
      </c>
      <c r="Q28" s="23"/>
      <c r="R28" s="23"/>
      <c r="S28" s="23"/>
      <c r="T28" s="23"/>
      <c r="U28" s="76">
        <f>IF('Journal Template'!R34&gt;0,'Journal Template'!R34,'Journal Template'!S34*-1)</f>
        <v>0</v>
      </c>
      <c r="V28" s="23"/>
      <c r="W28" s="23"/>
      <c r="X28" s="23"/>
      <c r="Y28" s="23"/>
      <c r="Z28" s="23"/>
      <c r="AA28" s="23"/>
      <c r="AB28" s="66" t="str">
        <f>$H$6&amp;"_"&amp;17</f>
        <v>RITMXXXXXXX_17</v>
      </c>
      <c r="AC28" s="23" t="s">
        <v>91</v>
      </c>
      <c r="AD28" s="23"/>
      <c r="AE28" s="67">
        <f>'Journal Template'!Y34</f>
        <v>0</v>
      </c>
      <c r="AF28" s="24">
        <f t="shared" si="0"/>
        <v>0</v>
      </c>
      <c r="AG28" s="23" t="s">
        <v>164</v>
      </c>
      <c r="AH28" s="25">
        <f t="shared" si="1"/>
        <v>0</v>
      </c>
      <c r="AI28" s="25"/>
      <c r="AJ28" s="66" t="str">
        <f>'Journal Template'!E34&amp;"-"&amp;'Journal Template'!F34&amp;"-"&amp;'Journal Template'!G34&amp;"-"&amp;'Journal Template'!H34&amp;"-"&amp;'Journal Template'!I34&amp;"-"&amp;'Journal Template'!J34&amp;"-"&amp;'Journal Template'!K34&amp;"-"&amp;'Journal Template'!L34&amp;"-"&amp;'Journal Template'!M34&amp;"-"&amp;'Journal Template'!N34&amp;"-"&amp;'Journal Template'!O34&amp;"-"&amp;'Journal Template'!P34</f>
        <v>---------0000-000000-000000</v>
      </c>
      <c r="AK28" s="66" t="str">
        <f t="shared" si="2"/>
        <v>---------0000-000000-000000</v>
      </c>
      <c r="AL28" s="23"/>
      <c r="AM28" s="23"/>
      <c r="AN28" s="23"/>
      <c r="AO28" s="23"/>
      <c r="AP28" s="25">
        <f t="shared" si="3"/>
        <v>0</v>
      </c>
      <c r="AQ28" s="25"/>
      <c r="AR28" s="23"/>
      <c r="AS28" s="24"/>
      <c r="AT28" s="26"/>
      <c r="AU28" s="25"/>
      <c r="AV28" s="23"/>
      <c r="AW28" s="25"/>
      <c r="AX28" s="26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1" t="s">
        <v>102</v>
      </c>
    </row>
    <row r="29" spans="4:63" s="2" customFormat="1" ht="12.75" customHeight="1" x14ac:dyDescent="0.2">
      <c r="D29" s="22" t="s">
        <v>155</v>
      </c>
      <c r="E29" s="21"/>
      <c r="F29" s="23" t="s">
        <v>72</v>
      </c>
      <c r="G29" s="24">
        <f>'Journal Template'!$D$11</f>
        <v>0</v>
      </c>
      <c r="H29" s="23"/>
      <c r="I29" s="23"/>
      <c r="J29" s="23"/>
      <c r="K29" s="23"/>
      <c r="L29" s="67">
        <f>'Journal Template'!K35</f>
        <v>0</v>
      </c>
      <c r="M29" s="23"/>
      <c r="N29" s="84">
        <f>'Journal Template'!Z35</f>
        <v>0</v>
      </c>
      <c r="O29" s="66" t="str">
        <f>IFERROR(VLOOKUP('Journal Template'!H35,'PPM Expenditure Types'!$A:$B,2,FALSE),"")</f>
        <v/>
      </c>
      <c r="P29" s="66" t="str">
        <f>IFERROR(VLOOKUP('Journal Template'!G35,'PPM Expenditure Org Values'!$A:$B,2,FALSE),"")</f>
        <v/>
      </c>
      <c r="Q29" s="23"/>
      <c r="R29" s="23"/>
      <c r="S29" s="23"/>
      <c r="T29" s="23"/>
      <c r="U29" s="76">
        <f>IF('Journal Template'!R35&gt;0,'Journal Template'!R35,'Journal Template'!S35*-1)</f>
        <v>0</v>
      </c>
      <c r="V29" s="23"/>
      <c r="W29" s="23"/>
      <c r="X29" s="23"/>
      <c r="Y29" s="23"/>
      <c r="Z29" s="23"/>
      <c r="AA29" s="23"/>
      <c r="AB29" s="66" t="str">
        <f>$H$6&amp;"_"&amp;18</f>
        <v>RITMXXXXXXX_18</v>
      </c>
      <c r="AC29" s="23" t="s">
        <v>91</v>
      </c>
      <c r="AD29" s="23"/>
      <c r="AE29" s="67">
        <f>'Journal Template'!Y35</f>
        <v>0</v>
      </c>
      <c r="AF29" s="24">
        <f t="shared" si="0"/>
        <v>0</v>
      </c>
      <c r="AG29" s="23" t="s">
        <v>164</v>
      </c>
      <c r="AH29" s="25">
        <f t="shared" si="1"/>
        <v>0</v>
      </c>
      <c r="AI29" s="25"/>
      <c r="AJ29" s="66" t="str">
        <f>'Journal Template'!E35&amp;"-"&amp;'Journal Template'!F35&amp;"-"&amp;'Journal Template'!G35&amp;"-"&amp;'Journal Template'!H35&amp;"-"&amp;'Journal Template'!I35&amp;"-"&amp;'Journal Template'!J35&amp;"-"&amp;'Journal Template'!K35&amp;"-"&amp;'Journal Template'!L35&amp;"-"&amp;'Journal Template'!M35&amp;"-"&amp;'Journal Template'!N35&amp;"-"&amp;'Journal Template'!O35&amp;"-"&amp;'Journal Template'!P35</f>
        <v>---------0000-000000-000000</v>
      </c>
      <c r="AK29" s="66" t="str">
        <f t="shared" si="2"/>
        <v>---------0000-000000-000000</v>
      </c>
      <c r="AL29" s="23"/>
      <c r="AM29" s="23"/>
      <c r="AN29" s="23"/>
      <c r="AO29" s="23"/>
      <c r="AP29" s="25">
        <f t="shared" si="3"/>
        <v>0</v>
      </c>
      <c r="AQ29" s="25"/>
      <c r="AR29" s="23"/>
      <c r="AS29" s="24"/>
      <c r="AT29" s="26"/>
      <c r="AU29" s="25"/>
      <c r="AV29" s="23"/>
      <c r="AW29" s="25"/>
      <c r="AX29" s="26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1" t="s">
        <v>102</v>
      </c>
    </row>
    <row r="30" spans="4:63" s="2" customFormat="1" ht="12.75" customHeight="1" x14ac:dyDescent="0.2">
      <c r="D30" s="22" t="s">
        <v>155</v>
      </c>
      <c r="E30" s="21"/>
      <c r="F30" s="23" t="s">
        <v>72</v>
      </c>
      <c r="G30" s="24">
        <f>'Journal Template'!$D$11</f>
        <v>0</v>
      </c>
      <c r="H30" s="23"/>
      <c r="I30" s="23"/>
      <c r="J30" s="23"/>
      <c r="K30" s="23"/>
      <c r="L30" s="67">
        <f>'Journal Template'!K36</f>
        <v>0</v>
      </c>
      <c r="M30" s="23"/>
      <c r="N30" s="84">
        <f>'Journal Template'!Z36</f>
        <v>0</v>
      </c>
      <c r="O30" s="66" t="str">
        <f>IFERROR(VLOOKUP('Journal Template'!H36,'PPM Expenditure Types'!$A:$B,2,FALSE),"")</f>
        <v/>
      </c>
      <c r="P30" s="66" t="str">
        <f>IFERROR(VLOOKUP('Journal Template'!G36,'PPM Expenditure Org Values'!$A:$B,2,FALSE),"")</f>
        <v/>
      </c>
      <c r="Q30" s="23"/>
      <c r="R30" s="23"/>
      <c r="S30" s="23"/>
      <c r="T30" s="23"/>
      <c r="U30" s="76">
        <f>IF('Journal Template'!R36&gt;0,'Journal Template'!R36,'Journal Template'!S36*-1)</f>
        <v>0</v>
      </c>
      <c r="V30" s="23"/>
      <c r="W30" s="23"/>
      <c r="X30" s="23"/>
      <c r="Y30" s="23"/>
      <c r="Z30" s="23"/>
      <c r="AA30" s="23"/>
      <c r="AB30" s="66" t="str">
        <f>$H$6&amp;"_"&amp;19</f>
        <v>RITMXXXXXXX_19</v>
      </c>
      <c r="AC30" s="23" t="s">
        <v>91</v>
      </c>
      <c r="AD30" s="23"/>
      <c r="AE30" s="67">
        <f>'Journal Template'!Y36</f>
        <v>0</v>
      </c>
      <c r="AF30" s="24">
        <f t="shared" si="0"/>
        <v>0</v>
      </c>
      <c r="AG30" s="23" t="s">
        <v>164</v>
      </c>
      <c r="AH30" s="25">
        <f t="shared" si="1"/>
        <v>0</v>
      </c>
      <c r="AI30" s="25"/>
      <c r="AJ30" s="66" t="str">
        <f>'Journal Template'!E36&amp;"-"&amp;'Journal Template'!F36&amp;"-"&amp;'Journal Template'!G36&amp;"-"&amp;'Journal Template'!H36&amp;"-"&amp;'Journal Template'!I36&amp;"-"&amp;'Journal Template'!J36&amp;"-"&amp;'Journal Template'!K36&amp;"-"&amp;'Journal Template'!L36&amp;"-"&amp;'Journal Template'!M36&amp;"-"&amp;'Journal Template'!N36&amp;"-"&amp;'Journal Template'!O36&amp;"-"&amp;'Journal Template'!P36</f>
        <v>---------0000-000000-000000</v>
      </c>
      <c r="AK30" s="66" t="str">
        <f t="shared" si="2"/>
        <v>---------0000-000000-000000</v>
      </c>
      <c r="AL30" s="23"/>
      <c r="AM30" s="23"/>
      <c r="AN30" s="23"/>
      <c r="AO30" s="23"/>
      <c r="AP30" s="25">
        <f t="shared" si="3"/>
        <v>0</v>
      </c>
      <c r="AQ30" s="25"/>
      <c r="AR30" s="23"/>
      <c r="AS30" s="24"/>
      <c r="AT30" s="26"/>
      <c r="AU30" s="25"/>
      <c r="AV30" s="23"/>
      <c r="AW30" s="25"/>
      <c r="AX30" s="26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1" t="s">
        <v>102</v>
      </c>
    </row>
    <row r="31" spans="4:63" s="2" customFormat="1" ht="12.75" customHeight="1" x14ac:dyDescent="0.2">
      <c r="D31" s="22" t="s">
        <v>155</v>
      </c>
      <c r="E31" s="21"/>
      <c r="F31" s="23" t="s">
        <v>72</v>
      </c>
      <c r="G31" s="24">
        <f>'Journal Template'!$D$11</f>
        <v>0</v>
      </c>
      <c r="H31" s="23"/>
      <c r="I31" s="23"/>
      <c r="J31" s="23"/>
      <c r="K31" s="23"/>
      <c r="L31" s="67">
        <f>'Journal Template'!K37</f>
        <v>0</v>
      </c>
      <c r="M31" s="23"/>
      <c r="N31" s="84">
        <f>'Journal Template'!Z37</f>
        <v>0</v>
      </c>
      <c r="O31" s="66" t="str">
        <f>IFERROR(VLOOKUP('Journal Template'!H37,'PPM Expenditure Types'!$A:$B,2,FALSE),"")</f>
        <v/>
      </c>
      <c r="P31" s="66" t="str">
        <f>IFERROR(VLOOKUP('Journal Template'!G37,'PPM Expenditure Org Values'!$A:$B,2,FALSE),"")</f>
        <v/>
      </c>
      <c r="Q31" s="23"/>
      <c r="R31" s="23"/>
      <c r="S31" s="23"/>
      <c r="T31" s="23"/>
      <c r="U31" s="76">
        <f>IF('Journal Template'!R37&gt;0,'Journal Template'!R37,'Journal Template'!S37*-1)</f>
        <v>0</v>
      </c>
      <c r="V31" s="23"/>
      <c r="W31" s="23"/>
      <c r="X31" s="23"/>
      <c r="Y31" s="23"/>
      <c r="Z31" s="23"/>
      <c r="AA31" s="23"/>
      <c r="AB31" s="66" t="str">
        <f>$H$6&amp;"_"&amp;20</f>
        <v>RITMXXXXXXX_20</v>
      </c>
      <c r="AC31" s="23" t="s">
        <v>91</v>
      </c>
      <c r="AD31" s="23"/>
      <c r="AE31" s="67">
        <f>'Journal Template'!Y37</f>
        <v>0</v>
      </c>
      <c r="AF31" s="24">
        <f t="shared" si="0"/>
        <v>0</v>
      </c>
      <c r="AG31" s="23" t="s">
        <v>164</v>
      </c>
      <c r="AH31" s="25">
        <f t="shared" si="1"/>
        <v>0</v>
      </c>
      <c r="AI31" s="25"/>
      <c r="AJ31" s="66" t="str">
        <f>'Journal Template'!E37&amp;"-"&amp;'Journal Template'!F37&amp;"-"&amp;'Journal Template'!G37&amp;"-"&amp;'Journal Template'!H37&amp;"-"&amp;'Journal Template'!I37&amp;"-"&amp;'Journal Template'!J37&amp;"-"&amp;'Journal Template'!K37&amp;"-"&amp;'Journal Template'!L37&amp;"-"&amp;'Journal Template'!M37&amp;"-"&amp;'Journal Template'!N37&amp;"-"&amp;'Journal Template'!O37&amp;"-"&amp;'Journal Template'!P37</f>
        <v>---------0000-000000-000000</v>
      </c>
      <c r="AK31" s="66" t="str">
        <f t="shared" si="2"/>
        <v>---------0000-000000-000000</v>
      </c>
      <c r="AL31" s="23"/>
      <c r="AM31" s="23"/>
      <c r="AN31" s="23"/>
      <c r="AO31" s="23"/>
      <c r="AP31" s="25">
        <f t="shared" si="3"/>
        <v>0</v>
      </c>
      <c r="AQ31" s="25"/>
      <c r="AR31" s="23"/>
      <c r="AS31" s="24"/>
      <c r="AT31" s="26"/>
      <c r="AU31" s="25"/>
      <c r="AV31" s="23"/>
      <c r="AW31" s="25"/>
      <c r="AX31" s="26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1" t="s">
        <v>102</v>
      </c>
    </row>
    <row r="32" spans="4:63" s="2" customFormat="1" ht="12.75" customHeight="1" x14ac:dyDescent="0.2">
      <c r="D32" s="22" t="s">
        <v>155</v>
      </c>
      <c r="E32" s="21"/>
      <c r="F32" s="23" t="s">
        <v>72</v>
      </c>
      <c r="G32" s="24">
        <f>'Journal Template'!$D$11</f>
        <v>0</v>
      </c>
      <c r="H32" s="23"/>
      <c r="I32" s="23"/>
      <c r="J32" s="23"/>
      <c r="K32" s="23"/>
      <c r="L32" s="67">
        <f>'Journal Template'!K38</f>
        <v>0</v>
      </c>
      <c r="M32" s="23"/>
      <c r="N32" s="84">
        <f>'Journal Template'!Z38</f>
        <v>0</v>
      </c>
      <c r="O32" s="66" t="str">
        <f>IFERROR(VLOOKUP('Journal Template'!H38,'PPM Expenditure Types'!$A:$B,2,FALSE),"")</f>
        <v/>
      </c>
      <c r="P32" s="66" t="str">
        <f>IFERROR(VLOOKUP('Journal Template'!G38,'PPM Expenditure Org Values'!$A:$B,2,FALSE),"")</f>
        <v/>
      </c>
      <c r="Q32" s="23"/>
      <c r="R32" s="23"/>
      <c r="S32" s="23"/>
      <c r="T32" s="23"/>
      <c r="U32" s="76">
        <f>IF('Journal Template'!R38&gt;0,'Journal Template'!R38,'Journal Template'!S38*-1)</f>
        <v>0</v>
      </c>
      <c r="V32" s="23"/>
      <c r="W32" s="23"/>
      <c r="X32" s="23"/>
      <c r="Y32" s="23"/>
      <c r="Z32" s="23"/>
      <c r="AA32" s="23"/>
      <c r="AB32" s="66" t="str">
        <f>$H$6&amp;"_"&amp;21</f>
        <v>RITMXXXXXXX_21</v>
      </c>
      <c r="AC32" s="23" t="s">
        <v>91</v>
      </c>
      <c r="AD32" s="23"/>
      <c r="AE32" s="67">
        <f>'Journal Template'!Y38</f>
        <v>0</v>
      </c>
      <c r="AF32" s="24">
        <f t="shared" si="0"/>
        <v>0</v>
      </c>
      <c r="AG32" s="23" t="s">
        <v>164</v>
      </c>
      <c r="AH32" s="25">
        <f t="shared" si="1"/>
        <v>0</v>
      </c>
      <c r="AI32" s="25"/>
      <c r="AJ32" s="66" t="str">
        <f>'Journal Template'!E38&amp;"-"&amp;'Journal Template'!F38&amp;"-"&amp;'Journal Template'!G38&amp;"-"&amp;'Journal Template'!H38&amp;"-"&amp;'Journal Template'!I38&amp;"-"&amp;'Journal Template'!J38&amp;"-"&amp;'Journal Template'!K38&amp;"-"&amp;'Journal Template'!L38&amp;"-"&amp;'Journal Template'!M38&amp;"-"&amp;'Journal Template'!N38&amp;"-"&amp;'Journal Template'!O38&amp;"-"&amp;'Journal Template'!P38</f>
        <v>---------0000-000000-000000</v>
      </c>
      <c r="AK32" s="66" t="str">
        <f t="shared" si="2"/>
        <v>---------0000-000000-000000</v>
      </c>
      <c r="AL32" s="23"/>
      <c r="AM32" s="23"/>
      <c r="AN32" s="23"/>
      <c r="AO32" s="23"/>
      <c r="AP32" s="25">
        <f t="shared" si="3"/>
        <v>0</v>
      </c>
      <c r="AQ32" s="25"/>
      <c r="AR32" s="23"/>
      <c r="AS32" s="24"/>
      <c r="AT32" s="26"/>
      <c r="AU32" s="25"/>
      <c r="AV32" s="23"/>
      <c r="AW32" s="25"/>
      <c r="AX32" s="26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1" t="s">
        <v>102</v>
      </c>
    </row>
    <row r="33" spans="4:63" s="2" customFormat="1" ht="12.75" customHeight="1" x14ac:dyDescent="0.2">
      <c r="D33" s="22" t="s">
        <v>155</v>
      </c>
      <c r="E33" s="21"/>
      <c r="F33" s="23" t="s">
        <v>72</v>
      </c>
      <c r="G33" s="24">
        <f>'Journal Template'!$D$11</f>
        <v>0</v>
      </c>
      <c r="H33" s="23"/>
      <c r="I33" s="23"/>
      <c r="J33" s="23"/>
      <c r="K33" s="23"/>
      <c r="L33" s="67">
        <f>'Journal Template'!K39</f>
        <v>0</v>
      </c>
      <c r="M33" s="23"/>
      <c r="N33" s="84">
        <f>'Journal Template'!Z39</f>
        <v>0</v>
      </c>
      <c r="O33" s="66" t="str">
        <f>IFERROR(VLOOKUP('Journal Template'!H39,'PPM Expenditure Types'!$A:$B,2,FALSE),"")</f>
        <v/>
      </c>
      <c r="P33" s="66" t="str">
        <f>IFERROR(VLOOKUP('Journal Template'!G39,'PPM Expenditure Org Values'!$A:$B,2,FALSE),"")</f>
        <v/>
      </c>
      <c r="Q33" s="23"/>
      <c r="R33" s="23"/>
      <c r="S33" s="23"/>
      <c r="T33" s="23"/>
      <c r="U33" s="76">
        <f>IF('Journal Template'!R39&gt;0,'Journal Template'!R39,'Journal Template'!S39*-1)</f>
        <v>0</v>
      </c>
      <c r="V33" s="23"/>
      <c r="W33" s="23"/>
      <c r="X33" s="23"/>
      <c r="Y33" s="23"/>
      <c r="Z33" s="23"/>
      <c r="AA33" s="23"/>
      <c r="AB33" s="66" t="str">
        <f>$H$6&amp;"_"&amp;22</f>
        <v>RITMXXXXXXX_22</v>
      </c>
      <c r="AC33" s="23" t="s">
        <v>91</v>
      </c>
      <c r="AD33" s="23"/>
      <c r="AE33" s="67">
        <f>'Journal Template'!Y39</f>
        <v>0</v>
      </c>
      <c r="AF33" s="24">
        <f t="shared" si="0"/>
        <v>0</v>
      </c>
      <c r="AG33" s="23" t="s">
        <v>164</v>
      </c>
      <c r="AH33" s="25">
        <f t="shared" si="1"/>
        <v>0</v>
      </c>
      <c r="AI33" s="25"/>
      <c r="AJ33" s="66" t="str">
        <f>'Journal Template'!E39&amp;"-"&amp;'Journal Template'!F39&amp;"-"&amp;'Journal Template'!G39&amp;"-"&amp;'Journal Template'!H39&amp;"-"&amp;'Journal Template'!I39&amp;"-"&amp;'Journal Template'!J39&amp;"-"&amp;'Journal Template'!K39&amp;"-"&amp;'Journal Template'!L39&amp;"-"&amp;'Journal Template'!M39&amp;"-"&amp;'Journal Template'!N39&amp;"-"&amp;'Journal Template'!O39&amp;"-"&amp;'Journal Template'!P39</f>
        <v>---------0000-000000-000000</v>
      </c>
      <c r="AK33" s="66" t="str">
        <f t="shared" si="2"/>
        <v>---------0000-000000-000000</v>
      </c>
      <c r="AL33" s="23"/>
      <c r="AM33" s="23"/>
      <c r="AN33" s="23"/>
      <c r="AO33" s="23"/>
      <c r="AP33" s="25">
        <f t="shared" si="3"/>
        <v>0</v>
      </c>
      <c r="AQ33" s="25"/>
      <c r="AR33" s="23"/>
      <c r="AS33" s="24"/>
      <c r="AT33" s="26"/>
      <c r="AU33" s="25"/>
      <c r="AV33" s="23"/>
      <c r="AW33" s="25"/>
      <c r="AX33" s="26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1" t="s">
        <v>102</v>
      </c>
    </row>
    <row r="34" spans="4:63" s="2" customFormat="1" ht="12.75" customHeight="1" x14ac:dyDescent="0.2">
      <c r="D34" s="22" t="s">
        <v>155</v>
      </c>
      <c r="E34" s="21"/>
      <c r="F34" s="23" t="s">
        <v>72</v>
      </c>
      <c r="G34" s="24">
        <f>'Journal Template'!$D$11</f>
        <v>0</v>
      </c>
      <c r="H34" s="23"/>
      <c r="I34" s="23"/>
      <c r="J34" s="23"/>
      <c r="K34" s="23"/>
      <c r="L34" s="67">
        <f>'Journal Template'!K40</f>
        <v>0</v>
      </c>
      <c r="M34" s="23"/>
      <c r="N34" s="84">
        <f>'Journal Template'!Z40</f>
        <v>0</v>
      </c>
      <c r="O34" s="66" t="str">
        <f>IFERROR(VLOOKUP('Journal Template'!H40,'PPM Expenditure Types'!$A:$B,2,FALSE),"")</f>
        <v/>
      </c>
      <c r="P34" s="66" t="str">
        <f>IFERROR(VLOOKUP('Journal Template'!G40,'PPM Expenditure Org Values'!$A:$B,2,FALSE),"")</f>
        <v/>
      </c>
      <c r="Q34" s="23"/>
      <c r="R34" s="23"/>
      <c r="S34" s="23"/>
      <c r="T34" s="23"/>
      <c r="U34" s="76">
        <f>IF('Journal Template'!R40&gt;0,'Journal Template'!R40,'Journal Template'!S40*-1)</f>
        <v>0</v>
      </c>
      <c r="V34" s="23"/>
      <c r="W34" s="23"/>
      <c r="X34" s="23"/>
      <c r="Y34" s="23"/>
      <c r="Z34" s="23"/>
      <c r="AA34" s="23"/>
      <c r="AB34" s="66" t="str">
        <f>$H$6&amp;"_"&amp;23</f>
        <v>RITMXXXXXXX_23</v>
      </c>
      <c r="AC34" s="23" t="s">
        <v>91</v>
      </c>
      <c r="AD34" s="23"/>
      <c r="AE34" s="67">
        <f>'Journal Template'!Y40</f>
        <v>0</v>
      </c>
      <c r="AF34" s="24">
        <f t="shared" si="0"/>
        <v>0</v>
      </c>
      <c r="AG34" s="23" t="s">
        <v>164</v>
      </c>
      <c r="AH34" s="25">
        <f t="shared" si="1"/>
        <v>0</v>
      </c>
      <c r="AI34" s="25"/>
      <c r="AJ34" s="66" t="str">
        <f>'Journal Template'!E40&amp;"-"&amp;'Journal Template'!F40&amp;"-"&amp;'Journal Template'!G40&amp;"-"&amp;'Journal Template'!H40&amp;"-"&amp;'Journal Template'!I40&amp;"-"&amp;'Journal Template'!J40&amp;"-"&amp;'Journal Template'!K40&amp;"-"&amp;'Journal Template'!L40&amp;"-"&amp;'Journal Template'!M40&amp;"-"&amp;'Journal Template'!N40&amp;"-"&amp;'Journal Template'!O40&amp;"-"&amp;'Journal Template'!P40</f>
        <v>---------0000-000000-000000</v>
      </c>
      <c r="AK34" s="66" t="str">
        <f t="shared" si="2"/>
        <v>---------0000-000000-000000</v>
      </c>
      <c r="AL34" s="23"/>
      <c r="AM34" s="23"/>
      <c r="AN34" s="23"/>
      <c r="AO34" s="23"/>
      <c r="AP34" s="25">
        <f t="shared" si="3"/>
        <v>0</v>
      </c>
      <c r="AQ34" s="25"/>
      <c r="AR34" s="23"/>
      <c r="AS34" s="24"/>
      <c r="AT34" s="26"/>
      <c r="AU34" s="25"/>
      <c r="AV34" s="23"/>
      <c r="AW34" s="25"/>
      <c r="AX34" s="26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1" t="s">
        <v>102</v>
      </c>
    </row>
    <row r="35" spans="4:63" s="2" customFormat="1" ht="12.75" customHeight="1" x14ac:dyDescent="0.2">
      <c r="D35" s="22" t="s">
        <v>155</v>
      </c>
      <c r="E35" s="21"/>
      <c r="F35" s="23" t="s">
        <v>72</v>
      </c>
      <c r="G35" s="24">
        <f>'Journal Template'!$D$11</f>
        <v>0</v>
      </c>
      <c r="H35" s="23"/>
      <c r="I35" s="23"/>
      <c r="J35" s="23"/>
      <c r="K35" s="23"/>
      <c r="L35" s="67">
        <f>'Journal Template'!K41</f>
        <v>0</v>
      </c>
      <c r="M35" s="23"/>
      <c r="N35" s="84">
        <f>'Journal Template'!Z41</f>
        <v>0</v>
      </c>
      <c r="O35" s="66" t="str">
        <f>IFERROR(VLOOKUP('Journal Template'!H41,'PPM Expenditure Types'!$A:$B,2,FALSE),"")</f>
        <v/>
      </c>
      <c r="P35" s="66" t="str">
        <f>IFERROR(VLOOKUP('Journal Template'!G41,'PPM Expenditure Org Values'!$A:$B,2,FALSE),"")</f>
        <v/>
      </c>
      <c r="Q35" s="23"/>
      <c r="R35" s="23"/>
      <c r="S35" s="23"/>
      <c r="T35" s="23"/>
      <c r="U35" s="76">
        <f>IF('Journal Template'!R41&gt;0,'Journal Template'!R41,'Journal Template'!S41*-1)</f>
        <v>0</v>
      </c>
      <c r="V35" s="23"/>
      <c r="W35" s="23"/>
      <c r="X35" s="23"/>
      <c r="Y35" s="23"/>
      <c r="Z35" s="23"/>
      <c r="AA35" s="23"/>
      <c r="AB35" s="66" t="str">
        <f>$H$6&amp;"_"&amp;24</f>
        <v>RITMXXXXXXX_24</v>
      </c>
      <c r="AC35" s="23" t="s">
        <v>91</v>
      </c>
      <c r="AD35" s="23"/>
      <c r="AE35" s="67">
        <f>'Journal Template'!Y41</f>
        <v>0</v>
      </c>
      <c r="AF35" s="24">
        <f t="shared" si="0"/>
        <v>0</v>
      </c>
      <c r="AG35" s="23" t="s">
        <v>164</v>
      </c>
      <c r="AH35" s="25">
        <f t="shared" si="1"/>
        <v>0</v>
      </c>
      <c r="AI35" s="25"/>
      <c r="AJ35" s="66" t="str">
        <f>'Journal Template'!E41&amp;"-"&amp;'Journal Template'!F41&amp;"-"&amp;'Journal Template'!G41&amp;"-"&amp;'Journal Template'!H41&amp;"-"&amp;'Journal Template'!I41&amp;"-"&amp;'Journal Template'!J41&amp;"-"&amp;'Journal Template'!K41&amp;"-"&amp;'Journal Template'!L41&amp;"-"&amp;'Journal Template'!M41&amp;"-"&amp;'Journal Template'!N41&amp;"-"&amp;'Journal Template'!O41&amp;"-"&amp;'Journal Template'!P41</f>
        <v>---------0000-000000-000000</v>
      </c>
      <c r="AK35" s="66" t="str">
        <f t="shared" si="2"/>
        <v>---------0000-000000-000000</v>
      </c>
      <c r="AL35" s="23"/>
      <c r="AM35" s="23"/>
      <c r="AN35" s="23"/>
      <c r="AO35" s="23"/>
      <c r="AP35" s="25">
        <f t="shared" si="3"/>
        <v>0</v>
      </c>
      <c r="AQ35" s="25"/>
      <c r="AR35" s="23"/>
      <c r="AS35" s="24"/>
      <c r="AT35" s="26"/>
      <c r="AU35" s="25"/>
      <c r="AV35" s="23"/>
      <c r="AW35" s="25"/>
      <c r="AX35" s="26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1" t="s">
        <v>102</v>
      </c>
    </row>
    <row r="36" spans="4:63" s="2" customFormat="1" ht="12.75" customHeight="1" x14ac:dyDescent="0.2">
      <c r="D36" s="22" t="s">
        <v>155</v>
      </c>
      <c r="E36" s="21"/>
      <c r="F36" s="23" t="s">
        <v>72</v>
      </c>
      <c r="G36" s="24">
        <f>'Journal Template'!$D$11</f>
        <v>0</v>
      </c>
      <c r="H36" s="23"/>
      <c r="I36" s="23"/>
      <c r="J36" s="23"/>
      <c r="K36" s="23"/>
      <c r="L36" s="67">
        <f>'Journal Template'!K42</f>
        <v>0</v>
      </c>
      <c r="M36" s="23"/>
      <c r="N36" s="84">
        <f>'Journal Template'!Z42</f>
        <v>0</v>
      </c>
      <c r="O36" s="66" t="str">
        <f>IFERROR(VLOOKUP('Journal Template'!H42,'PPM Expenditure Types'!$A:$B,2,FALSE),"")</f>
        <v/>
      </c>
      <c r="P36" s="66" t="str">
        <f>IFERROR(VLOOKUP('Journal Template'!G42,'PPM Expenditure Org Values'!$A:$B,2,FALSE),"")</f>
        <v/>
      </c>
      <c r="Q36" s="23"/>
      <c r="R36" s="23"/>
      <c r="S36" s="23"/>
      <c r="T36" s="23"/>
      <c r="U36" s="76">
        <f>IF('Journal Template'!R42&gt;0,'Journal Template'!R42,'Journal Template'!S42*-1)</f>
        <v>0</v>
      </c>
      <c r="V36" s="23"/>
      <c r="W36" s="23"/>
      <c r="X36" s="23"/>
      <c r="Y36" s="23"/>
      <c r="Z36" s="23"/>
      <c r="AA36" s="23"/>
      <c r="AB36" s="66" t="str">
        <f>$H$6&amp;"_"&amp;25</f>
        <v>RITMXXXXXXX_25</v>
      </c>
      <c r="AC36" s="23" t="s">
        <v>91</v>
      </c>
      <c r="AD36" s="23"/>
      <c r="AE36" s="67">
        <f>'Journal Template'!Y42</f>
        <v>0</v>
      </c>
      <c r="AF36" s="24">
        <f t="shared" si="0"/>
        <v>0</v>
      </c>
      <c r="AG36" s="23" t="s">
        <v>164</v>
      </c>
      <c r="AH36" s="25">
        <f t="shared" si="1"/>
        <v>0</v>
      </c>
      <c r="AI36" s="25"/>
      <c r="AJ36" s="66" t="str">
        <f>'Journal Template'!E42&amp;"-"&amp;'Journal Template'!F42&amp;"-"&amp;'Journal Template'!G42&amp;"-"&amp;'Journal Template'!H42&amp;"-"&amp;'Journal Template'!I42&amp;"-"&amp;'Journal Template'!J42&amp;"-"&amp;'Journal Template'!K42&amp;"-"&amp;'Journal Template'!L42&amp;"-"&amp;'Journal Template'!M42&amp;"-"&amp;'Journal Template'!N42&amp;"-"&amp;'Journal Template'!O42&amp;"-"&amp;'Journal Template'!P42</f>
        <v>---------0000-000000-000000</v>
      </c>
      <c r="AK36" s="66" t="str">
        <f t="shared" si="2"/>
        <v>---------0000-000000-000000</v>
      </c>
      <c r="AL36" s="23"/>
      <c r="AM36" s="23"/>
      <c r="AN36" s="23"/>
      <c r="AO36" s="23"/>
      <c r="AP36" s="25">
        <f t="shared" si="3"/>
        <v>0</v>
      </c>
      <c r="AQ36" s="25"/>
      <c r="AR36" s="23"/>
      <c r="AS36" s="24"/>
      <c r="AT36" s="26"/>
      <c r="AU36" s="25"/>
      <c r="AV36" s="23"/>
      <c r="AW36" s="25"/>
      <c r="AX36" s="26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1" t="s">
        <v>102</v>
      </c>
    </row>
    <row r="37" spans="4:63" s="2" customFormat="1" ht="12.75" customHeight="1" x14ac:dyDescent="0.2">
      <c r="D37" s="22" t="s">
        <v>155</v>
      </c>
      <c r="E37" s="21"/>
      <c r="F37" s="23" t="s">
        <v>72</v>
      </c>
      <c r="G37" s="24">
        <f>'Journal Template'!$D$11</f>
        <v>0</v>
      </c>
      <c r="H37" s="23"/>
      <c r="I37" s="23"/>
      <c r="J37" s="23"/>
      <c r="K37" s="23"/>
      <c r="L37" s="67">
        <f>'Journal Template'!K43</f>
        <v>0</v>
      </c>
      <c r="M37" s="23"/>
      <c r="N37" s="84">
        <f>'Journal Template'!Z43</f>
        <v>0</v>
      </c>
      <c r="O37" s="66" t="str">
        <f>IFERROR(VLOOKUP('Journal Template'!H43,'PPM Expenditure Types'!$A:$B,2,FALSE),"")</f>
        <v/>
      </c>
      <c r="P37" s="66" t="str">
        <f>IFERROR(VLOOKUP('Journal Template'!G43,'PPM Expenditure Org Values'!$A:$B,2,FALSE),"")</f>
        <v/>
      </c>
      <c r="Q37" s="23"/>
      <c r="R37" s="23"/>
      <c r="S37" s="23"/>
      <c r="T37" s="23"/>
      <c r="U37" s="76">
        <f>IF('Journal Template'!R43&gt;0,'Journal Template'!R43,'Journal Template'!S43*-1)</f>
        <v>0</v>
      </c>
      <c r="V37" s="23"/>
      <c r="W37" s="23"/>
      <c r="X37" s="23"/>
      <c r="Y37" s="23"/>
      <c r="Z37" s="23"/>
      <c r="AA37" s="23"/>
      <c r="AB37" s="66" t="str">
        <f>$H$6&amp;"_"&amp;26</f>
        <v>RITMXXXXXXX_26</v>
      </c>
      <c r="AC37" s="23" t="s">
        <v>91</v>
      </c>
      <c r="AD37" s="23"/>
      <c r="AE37" s="67">
        <f>'Journal Template'!Y43</f>
        <v>0</v>
      </c>
      <c r="AF37" s="24">
        <f t="shared" si="0"/>
        <v>0</v>
      </c>
      <c r="AG37" s="23" t="s">
        <v>164</v>
      </c>
      <c r="AH37" s="25">
        <f t="shared" si="1"/>
        <v>0</v>
      </c>
      <c r="AI37" s="25"/>
      <c r="AJ37" s="66" t="str">
        <f>'Journal Template'!E43&amp;"-"&amp;'Journal Template'!F43&amp;"-"&amp;'Journal Template'!G43&amp;"-"&amp;'Journal Template'!H43&amp;"-"&amp;'Journal Template'!I43&amp;"-"&amp;'Journal Template'!J43&amp;"-"&amp;'Journal Template'!K43&amp;"-"&amp;'Journal Template'!L43&amp;"-"&amp;'Journal Template'!M43&amp;"-"&amp;'Journal Template'!N43&amp;"-"&amp;'Journal Template'!O43&amp;"-"&amp;'Journal Template'!P43</f>
        <v>---------0000-000000-000000</v>
      </c>
      <c r="AK37" s="66" t="str">
        <f t="shared" si="2"/>
        <v>---------0000-000000-000000</v>
      </c>
      <c r="AL37" s="23"/>
      <c r="AM37" s="23"/>
      <c r="AN37" s="23"/>
      <c r="AO37" s="23"/>
      <c r="AP37" s="25">
        <f t="shared" si="3"/>
        <v>0</v>
      </c>
      <c r="AQ37" s="25"/>
      <c r="AR37" s="23"/>
      <c r="AS37" s="24"/>
      <c r="AT37" s="26"/>
      <c r="AU37" s="25"/>
      <c r="AV37" s="23"/>
      <c r="AW37" s="25"/>
      <c r="AX37" s="26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1" t="s">
        <v>102</v>
      </c>
    </row>
    <row r="38" spans="4:63" s="2" customFormat="1" ht="12.75" customHeight="1" x14ac:dyDescent="0.2">
      <c r="D38" s="22" t="s">
        <v>155</v>
      </c>
      <c r="E38" s="21"/>
      <c r="F38" s="23" t="s">
        <v>72</v>
      </c>
      <c r="G38" s="24">
        <f>'Journal Template'!$D$11</f>
        <v>0</v>
      </c>
      <c r="H38" s="23"/>
      <c r="I38" s="23"/>
      <c r="J38" s="23"/>
      <c r="K38" s="23"/>
      <c r="L38" s="67">
        <f>'Journal Template'!K44</f>
        <v>0</v>
      </c>
      <c r="M38" s="23"/>
      <c r="N38" s="84">
        <f>'Journal Template'!Z44</f>
        <v>0</v>
      </c>
      <c r="O38" s="66" t="str">
        <f>IFERROR(VLOOKUP('Journal Template'!H44,'PPM Expenditure Types'!$A:$B,2,FALSE),"")</f>
        <v/>
      </c>
      <c r="P38" s="66" t="str">
        <f>IFERROR(VLOOKUP('Journal Template'!G44,'PPM Expenditure Org Values'!$A:$B,2,FALSE),"")</f>
        <v/>
      </c>
      <c r="Q38" s="23"/>
      <c r="R38" s="23"/>
      <c r="S38" s="23"/>
      <c r="T38" s="23"/>
      <c r="U38" s="76">
        <f>IF('Journal Template'!R44&gt;0,'Journal Template'!R44,'Journal Template'!S44*-1)</f>
        <v>0</v>
      </c>
      <c r="V38" s="23"/>
      <c r="W38" s="23"/>
      <c r="X38" s="23"/>
      <c r="Y38" s="23"/>
      <c r="Z38" s="23"/>
      <c r="AA38" s="23"/>
      <c r="AB38" s="66" t="str">
        <f>$H$6&amp;"_"&amp;27</f>
        <v>RITMXXXXXXX_27</v>
      </c>
      <c r="AC38" s="23" t="s">
        <v>91</v>
      </c>
      <c r="AD38" s="23"/>
      <c r="AE38" s="67">
        <f>'Journal Template'!Y44</f>
        <v>0</v>
      </c>
      <c r="AF38" s="24">
        <f t="shared" si="0"/>
        <v>0</v>
      </c>
      <c r="AG38" s="23" t="s">
        <v>164</v>
      </c>
      <c r="AH38" s="25">
        <f t="shared" si="1"/>
        <v>0</v>
      </c>
      <c r="AI38" s="25"/>
      <c r="AJ38" s="66" t="str">
        <f>'Journal Template'!E44&amp;"-"&amp;'Journal Template'!F44&amp;"-"&amp;'Journal Template'!G44&amp;"-"&amp;'Journal Template'!H44&amp;"-"&amp;'Journal Template'!I44&amp;"-"&amp;'Journal Template'!J44&amp;"-"&amp;'Journal Template'!K44&amp;"-"&amp;'Journal Template'!L44&amp;"-"&amp;'Journal Template'!M44&amp;"-"&amp;'Journal Template'!N44&amp;"-"&amp;'Journal Template'!O44&amp;"-"&amp;'Journal Template'!P44</f>
        <v>---------0000-000000-000000</v>
      </c>
      <c r="AK38" s="66" t="str">
        <f t="shared" si="2"/>
        <v>---------0000-000000-000000</v>
      </c>
      <c r="AL38" s="23"/>
      <c r="AM38" s="23"/>
      <c r="AN38" s="23"/>
      <c r="AO38" s="23"/>
      <c r="AP38" s="25">
        <f t="shared" si="3"/>
        <v>0</v>
      </c>
      <c r="AQ38" s="25"/>
      <c r="AR38" s="23"/>
      <c r="AS38" s="24"/>
      <c r="AT38" s="26"/>
      <c r="AU38" s="25"/>
      <c r="AV38" s="23"/>
      <c r="AW38" s="25"/>
      <c r="AX38" s="26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1" t="s">
        <v>102</v>
      </c>
    </row>
    <row r="39" spans="4:63" s="2" customFormat="1" ht="12.75" customHeight="1" x14ac:dyDescent="0.2">
      <c r="D39" s="22" t="s">
        <v>155</v>
      </c>
      <c r="E39" s="21"/>
      <c r="F39" s="23" t="s">
        <v>72</v>
      </c>
      <c r="G39" s="24">
        <f>'Journal Template'!$D$11</f>
        <v>0</v>
      </c>
      <c r="H39" s="23"/>
      <c r="I39" s="23"/>
      <c r="J39" s="23"/>
      <c r="K39" s="23"/>
      <c r="L39" s="67">
        <f>'Journal Template'!K45</f>
        <v>0</v>
      </c>
      <c r="M39" s="23"/>
      <c r="N39" s="84">
        <f>'Journal Template'!Z45</f>
        <v>0</v>
      </c>
      <c r="O39" s="66" t="str">
        <f>IFERROR(VLOOKUP('Journal Template'!H45,'PPM Expenditure Types'!$A:$B,2,FALSE),"")</f>
        <v/>
      </c>
      <c r="P39" s="66" t="str">
        <f>IFERROR(VLOOKUP('Journal Template'!G45,'PPM Expenditure Org Values'!$A:$B,2,FALSE),"")</f>
        <v/>
      </c>
      <c r="Q39" s="23"/>
      <c r="R39" s="23"/>
      <c r="S39" s="23"/>
      <c r="T39" s="23"/>
      <c r="U39" s="76">
        <f>IF('Journal Template'!R45&gt;0,'Journal Template'!R45,'Journal Template'!S45*-1)</f>
        <v>0</v>
      </c>
      <c r="V39" s="23"/>
      <c r="W39" s="23"/>
      <c r="X39" s="23"/>
      <c r="Y39" s="23"/>
      <c r="Z39" s="23"/>
      <c r="AA39" s="23"/>
      <c r="AB39" s="66" t="str">
        <f>$H$6&amp;"_"&amp;28</f>
        <v>RITMXXXXXXX_28</v>
      </c>
      <c r="AC39" s="23" t="s">
        <v>91</v>
      </c>
      <c r="AD39" s="23"/>
      <c r="AE39" s="67">
        <f>'Journal Template'!Y45</f>
        <v>0</v>
      </c>
      <c r="AF39" s="24">
        <f t="shared" si="0"/>
        <v>0</v>
      </c>
      <c r="AG39" s="23" t="s">
        <v>164</v>
      </c>
      <c r="AH39" s="25">
        <f t="shared" si="1"/>
        <v>0</v>
      </c>
      <c r="AI39" s="25"/>
      <c r="AJ39" s="66" t="str">
        <f>'Journal Template'!E45&amp;"-"&amp;'Journal Template'!F45&amp;"-"&amp;'Journal Template'!G45&amp;"-"&amp;'Journal Template'!H45&amp;"-"&amp;'Journal Template'!I45&amp;"-"&amp;'Journal Template'!J45&amp;"-"&amp;'Journal Template'!K45&amp;"-"&amp;'Journal Template'!L45&amp;"-"&amp;'Journal Template'!M45&amp;"-"&amp;'Journal Template'!N45&amp;"-"&amp;'Journal Template'!O45&amp;"-"&amp;'Journal Template'!P45</f>
        <v>---------0000-000000-000000</v>
      </c>
      <c r="AK39" s="66" t="str">
        <f t="shared" si="2"/>
        <v>---------0000-000000-000000</v>
      </c>
      <c r="AL39" s="23"/>
      <c r="AM39" s="23"/>
      <c r="AN39" s="23"/>
      <c r="AO39" s="23"/>
      <c r="AP39" s="25">
        <f t="shared" si="3"/>
        <v>0</v>
      </c>
      <c r="AQ39" s="25"/>
      <c r="AR39" s="23"/>
      <c r="AS39" s="24"/>
      <c r="AT39" s="26"/>
      <c r="AU39" s="25"/>
      <c r="AV39" s="23"/>
      <c r="AW39" s="25"/>
      <c r="AX39" s="26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1" t="s">
        <v>102</v>
      </c>
    </row>
    <row r="40" spans="4:63" s="2" customFormat="1" ht="12.75" customHeight="1" x14ac:dyDescent="0.2">
      <c r="D40" s="22" t="s">
        <v>155</v>
      </c>
      <c r="E40" s="21"/>
      <c r="F40" s="23" t="s">
        <v>72</v>
      </c>
      <c r="G40" s="24">
        <f>'Journal Template'!$D$11</f>
        <v>0</v>
      </c>
      <c r="H40" s="23"/>
      <c r="I40" s="23"/>
      <c r="J40" s="23"/>
      <c r="K40" s="23"/>
      <c r="L40" s="67">
        <f>'Journal Template'!K46</f>
        <v>0</v>
      </c>
      <c r="M40" s="23"/>
      <c r="N40" s="84">
        <f>'Journal Template'!Z46</f>
        <v>0</v>
      </c>
      <c r="O40" s="66" t="str">
        <f>IFERROR(VLOOKUP('Journal Template'!H46,'PPM Expenditure Types'!$A:$B,2,FALSE),"")</f>
        <v/>
      </c>
      <c r="P40" s="66" t="str">
        <f>IFERROR(VLOOKUP('Journal Template'!G46,'PPM Expenditure Org Values'!$A:$B,2,FALSE),"")</f>
        <v/>
      </c>
      <c r="Q40" s="23"/>
      <c r="R40" s="23"/>
      <c r="S40" s="23"/>
      <c r="T40" s="23"/>
      <c r="U40" s="76">
        <f>IF('Journal Template'!R46&gt;0,'Journal Template'!R46,'Journal Template'!S46*-1)</f>
        <v>0</v>
      </c>
      <c r="V40" s="23"/>
      <c r="W40" s="23"/>
      <c r="X40" s="23"/>
      <c r="Y40" s="23"/>
      <c r="Z40" s="23"/>
      <c r="AA40" s="23"/>
      <c r="AB40" s="66" t="str">
        <f>$H$6&amp;"_"&amp;29</f>
        <v>RITMXXXXXXX_29</v>
      </c>
      <c r="AC40" s="23" t="s">
        <v>91</v>
      </c>
      <c r="AD40" s="23"/>
      <c r="AE40" s="67">
        <f>'Journal Template'!Y46</f>
        <v>0</v>
      </c>
      <c r="AF40" s="24">
        <f t="shared" si="0"/>
        <v>0</v>
      </c>
      <c r="AG40" s="23" t="s">
        <v>164</v>
      </c>
      <c r="AH40" s="25">
        <f t="shared" si="1"/>
        <v>0</v>
      </c>
      <c r="AI40" s="25"/>
      <c r="AJ40" s="66" t="str">
        <f>'Journal Template'!E46&amp;"-"&amp;'Journal Template'!F46&amp;"-"&amp;'Journal Template'!G46&amp;"-"&amp;'Journal Template'!H46&amp;"-"&amp;'Journal Template'!I46&amp;"-"&amp;'Journal Template'!J46&amp;"-"&amp;'Journal Template'!K46&amp;"-"&amp;'Journal Template'!L46&amp;"-"&amp;'Journal Template'!M46&amp;"-"&amp;'Journal Template'!N46&amp;"-"&amp;'Journal Template'!O46&amp;"-"&amp;'Journal Template'!P46</f>
        <v>---------0000-000000-000000</v>
      </c>
      <c r="AK40" s="66" t="str">
        <f t="shared" si="2"/>
        <v>---------0000-000000-000000</v>
      </c>
      <c r="AL40" s="23"/>
      <c r="AM40" s="23"/>
      <c r="AN40" s="23"/>
      <c r="AO40" s="23"/>
      <c r="AP40" s="25">
        <f t="shared" si="3"/>
        <v>0</v>
      </c>
      <c r="AQ40" s="25"/>
      <c r="AR40" s="23"/>
      <c r="AS40" s="24"/>
      <c r="AT40" s="26"/>
      <c r="AU40" s="25"/>
      <c r="AV40" s="23"/>
      <c r="AW40" s="25"/>
      <c r="AX40" s="26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1" t="s">
        <v>102</v>
      </c>
    </row>
    <row r="41" spans="4:63" s="2" customFormat="1" ht="12.75" customHeight="1" x14ac:dyDescent="0.2">
      <c r="D41" s="22" t="s">
        <v>155</v>
      </c>
      <c r="E41" s="21"/>
      <c r="F41" s="23" t="s">
        <v>72</v>
      </c>
      <c r="G41" s="24">
        <f>'Journal Template'!$D$11</f>
        <v>0</v>
      </c>
      <c r="H41" s="23"/>
      <c r="I41" s="23"/>
      <c r="J41" s="23"/>
      <c r="K41" s="23"/>
      <c r="L41" s="67">
        <f>'Journal Template'!K47</f>
        <v>0</v>
      </c>
      <c r="M41" s="23"/>
      <c r="N41" s="84">
        <f>'Journal Template'!Z47</f>
        <v>0</v>
      </c>
      <c r="O41" s="66" t="str">
        <f>IFERROR(VLOOKUP('Journal Template'!H47,'PPM Expenditure Types'!$A:$B,2,FALSE),"")</f>
        <v/>
      </c>
      <c r="P41" s="66" t="str">
        <f>IFERROR(VLOOKUP('Journal Template'!G47,'PPM Expenditure Org Values'!$A:$B,2,FALSE),"")</f>
        <v/>
      </c>
      <c r="Q41" s="23"/>
      <c r="R41" s="23"/>
      <c r="S41" s="23"/>
      <c r="T41" s="23"/>
      <c r="U41" s="76">
        <f>IF('Journal Template'!R47&gt;0,'Journal Template'!R47,'Journal Template'!S47*-1)</f>
        <v>0</v>
      </c>
      <c r="V41" s="23"/>
      <c r="W41" s="23"/>
      <c r="X41" s="23"/>
      <c r="Y41" s="23"/>
      <c r="Z41" s="23"/>
      <c r="AA41" s="23"/>
      <c r="AB41" s="66" t="str">
        <f>$H$6&amp;"_"&amp;30</f>
        <v>RITMXXXXXXX_30</v>
      </c>
      <c r="AC41" s="23" t="s">
        <v>91</v>
      </c>
      <c r="AD41" s="23"/>
      <c r="AE41" s="67">
        <f>'Journal Template'!Y47</f>
        <v>0</v>
      </c>
      <c r="AF41" s="24">
        <f t="shared" si="0"/>
        <v>0</v>
      </c>
      <c r="AG41" s="23" t="s">
        <v>164</v>
      </c>
      <c r="AH41" s="25">
        <f t="shared" si="1"/>
        <v>0</v>
      </c>
      <c r="AI41" s="25"/>
      <c r="AJ41" s="66" t="str">
        <f>'Journal Template'!E47&amp;"-"&amp;'Journal Template'!F47&amp;"-"&amp;'Journal Template'!G47&amp;"-"&amp;'Journal Template'!H47&amp;"-"&amp;'Journal Template'!I47&amp;"-"&amp;'Journal Template'!J47&amp;"-"&amp;'Journal Template'!K47&amp;"-"&amp;'Journal Template'!L47&amp;"-"&amp;'Journal Template'!M47&amp;"-"&amp;'Journal Template'!N47&amp;"-"&amp;'Journal Template'!O47&amp;"-"&amp;'Journal Template'!P47</f>
        <v>---------0000-000000-000000</v>
      </c>
      <c r="AK41" s="66" t="str">
        <f t="shared" si="2"/>
        <v>---------0000-000000-000000</v>
      </c>
      <c r="AL41" s="23"/>
      <c r="AM41" s="23"/>
      <c r="AN41" s="23"/>
      <c r="AO41" s="23"/>
      <c r="AP41" s="25">
        <f t="shared" si="3"/>
        <v>0</v>
      </c>
      <c r="AQ41" s="25"/>
      <c r="AR41" s="23"/>
      <c r="AS41" s="24"/>
      <c r="AT41" s="26"/>
      <c r="AU41" s="25"/>
      <c r="AV41" s="23"/>
      <c r="AW41" s="25"/>
      <c r="AX41" s="26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1" t="s">
        <v>102</v>
      </c>
    </row>
    <row r="42" spans="4:63" s="2" customFormat="1" ht="12.75" customHeight="1" x14ac:dyDescent="0.2">
      <c r="D42" s="22" t="s">
        <v>155</v>
      </c>
      <c r="E42" s="21"/>
      <c r="F42" s="23" t="s">
        <v>72</v>
      </c>
      <c r="G42" s="24">
        <f>'Journal Template'!$D$11</f>
        <v>0</v>
      </c>
      <c r="H42" s="23"/>
      <c r="I42" s="23"/>
      <c r="J42" s="23"/>
      <c r="K42" s="23"/>
      <c r="L42" s="67">
        <f>'Journal Template'!K48</f>
        <v>0</v>
      </c>
      <c r="M42" s="23"/>
      <c r="N42" s="84">
        <f>'Journal Template'!Z48</f>
        <v>0</v>
      </c>
      <c r="O42" s="66" t="str">
        <f>IFERROR(VLOOKUP('Journal Template'!H48,'PPM Expenditure Types'!$A:$B,2,FALSE),"")</f>
        <v/>
      </c>
      <c r="P42" s="66" t="str">
        <f>IFERROR(VLOOKUP('Journal Template'!G48,'PPM Expenditure Org Values'!$A:$B,2,FALSE),"")</f>
        <v/>
      </c>
      <c r="Q42" s="23"/>
      <c r="R42" s="23"/>
      <c r="S42" s="23"/>
      <c r="T42" s="23"/>
      <c r="U42" s="76">
        <f>IF('Journal Template'!R48&gt;0,'Journal Template'!R48,'Journal Template'!S48*-1)</f>
        <v>0</v>
      </c>
      <c r="V42" s="23"/>
      <c r="W42" s="23"/>
      <c r="X42" s="23"/>
      <c r="Y42" s="23"/>
      <c r="Z42" s="23"/>
      <c r="AA42" s="23"/>
      <c r="AB42" s="66" t="str">
        <f>$H$6&amp;"_"&amp;31</f>
        <v>RITMXXXXXXX_31</v>
      </c>
      <c r="AC42" s="23" t="s">
        <v>91</v>
      </c>
      <c r="AD42" s="23"/>
      <c r="AE42" s="67">
        <f>'Journal Template'!Y48</f>
        <v>0</v>
      </c>
      <c r="AF42" s="24">
        <f t="shared" si="0"/>
        <v>0</v>
      </c>
      <c r="AG42" s="23" t="s">
        <v>164</v>
      </c>
      <c r="AH42" s="25">
        <f t="shared" si="1"/>
        <v>0</v>
      </c>
      <c r="AI42" s="25"/>
      <c r="AJ42" s="66" t="str">
        <f>'Journal Template'!E48&amp;"-"&amp;'Journal Template'!F48&amp;"-"&amp;'Journal Template'!G48&amp;"-"&amp;'Journal Template'!H48&amp;"-"&amp;'Journal Template'!I48&amp;"-"&amp;'Journal Template'!J48&amp;"-"&amp;'Journal Template'!K48&amp;"-"&amp;'Journal Template'!L48&amp;"-"&amp;'Journal Template'!M48&amp;"-"&amp;'Journal Template'!N48&amp;"-"&amp;'Journal Template'!O48&amp;"-"&amp;'Journal Template'!P48</f>
        <v>---------0000-000000-000000</v>
      </c>
      <c r="AK42" s="66" t="str">
        <f t="shared" si="2"/>
        <v>---------0000-000000-000000</v>
      </c>
      <c r="AL42" s="23"/>
      <c r="AM42" s="23"/>
      <c r="AN42" s="23"/>
      <c r="AO42" s="23"/>
      <c r="AP42" s="25">
        <f t="shared" si="3"/>
        <v>0</v>
      </c>
      <c r="AQ42" s="25"/>
      <c r="AR42" s="23"/>
      <c r="AS42" s="24"/>
      <c r="AT42" s="26"/>
      <c r="AU42" s="25"/>
      <c r="AV42" s="23"/>
      <c r="AW42" s="25"/>
      <c r="AX42" s="26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1" t="s">
        <v>102</v>
      </c>
    </row>
    <row r="43" spans="4:63" s="2" customFormat="1" ht="12.75" customHeight="1" x14ac:dyDescent="0.2">
      <c r="D43" s="22" t="s">
        <v>155</v>
      </c>
      <c r="E43" s="21"/>
      <c r="F43" s="23" t="s">
        <v>72</v>
      </c>
      <c r="G43" s="24">
        <f>'Journal Template'!$D$11</f>
        <v>0</v>
      </c>
      <c r="H43" s="23"/>
      <c r="I43" s="23"/>
      <c r="J43" s="23"/>
      <c r="K43" s="23"/>
      <c r="L43" s="67">
        <f>'Journal Template'!K49</f>
        <v>0</v>
      </c>
      <c r="M43" s="23"/>
      <c r="N43" s="84">
        <f>'Journal Template'!Z49</f>
        <v>0</v>
      </c>
      <c r="O43" s="66" t="str">
        <f>IFERROR(VLOOKUP('Journal Template'!H49,'PPM Expenditure Types'!$A:$B,2,FALSE),"")</f>
        <v/>
      </c>
      <c r="P43" s="66" t="str">
        <f>IFERROR(VLOOKUP('Journal Template'!G49,'PPM Expenditure Org Values'!$A:$B,2,FALSE),"")</f>
        <v/>
      </c>
      <c r="Q43" s="23"/>
      <c r="R43" s="23"/>
      <c r="S43" s="23"/>
      <c r="T43" s="23"/>
      <c r="U43" s="76">
        <f>IF('Journal Template'!R49&gt;0,'Journal Template'!R49,'Journal Template'!S49*-1)</f>
        <v>0</v>
      </c>
      <c r="V43" s="23"/>
      <c r="W43" s="23"/>
      <c r="X43" s="23"/>
      <c r="Y43" s="23"/>
      <c r="Z43" s="23"/>
      <c r="AA43" s="23"/>
      <c r="AB43" s="66" t="str">
        <f>$H$6&amp;"_"&amp;32</f>
        <v>RITMXXXXXXX_32</v>
      </c>
      <c r="AC43" s="23" t="s">
        <v>91</v>
      </c>
      <c r="AD43" s="23"/>
      <c r="AE43" s="67">
        <f>'Journal Template'!Y49</f>
        <v>0</v>
      </c>
      <c r="AF43" s="24">
        <f t="shared" si="0"/>
        <v>0</v>
      </c>
      <c r="AG43" s="23" t="s">
        <v>164</v>
      </c>
      <c r="AH43" s="25">
        <f t="shared" si="1"/>
        <v>0</v>
      </c>
      <c r="AI43" s="25"/>
      <c r="AJ43" s="66" t="str">
        <f>'Journal Template'!E49&amp;"-"&amp;'Journal Template'!F49&amp;"-"&amp;'Journal Template'!G49&amp;"-"&amp;'Journal Template'!H49&amp;"-"&amp;'Journal Template'!I49&amp;"-"&amp;'Journal Template'!J49&amp;"-"&amp;'Journal Template'!K49&amp;"-"&amp;'Journal Template'!L49&amp;"-"&amp;'Journal Template'!M49&amp;"-"&amp;'Journal Template'!N49&amp;"-"&amp;'Journal Template'!O49&amp;"-"&amp;'Journal Template'!P49</f>
        <v>---------0000-000000-000000</v>
      </c>
      <c r="AK43" s="66" t="str">
        <f t="shared" si="2"/>
        <v>---------0000-000000-000000</v>
      </c>
      <c r="AL43" s="23"/>
      <c r="AM43" s="23"/>
      <c r="AN43" s="23"/>
      <c r="AO43" s="23"/>
      <c r="AP43" s="25">
        <f t="shared" si="3"/>
        <v>0</v>
      </c>
      <c r="AQ43" s="25"/>
      <c r="AR43" s="23"/>
      <c r="AS43" s="24"/>
      <c r="AT43" s="26"/>
      <c r="AU43" s="25"/>
      <c r="AV43" s="23"/>
      <c r="AW43" s="25"/>
      <c r="AX43" s="26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1" t="s">
        <v>102</v>
      </c>
    </row>
    <row r="44" spans="4:63" s="2" customFormat="1" ht="12.75" customHeight="1" x14ac:dyDescent="0.2">
      <c r="D44" s="22" t="s">
        <v>155</v>
      </c>
      <c r="E44" s="21"/>
      <c r="F44" s="23" t="s">
        <v>72</v>
      </c>
      <c r="G44" s="24">
        <f>'Journal Template'!$D$11</f>
        <v>0</v>
      </c>
      <c r="H44" s="23"/>
      <c r="I44" s="23"/>
      <c r="J44" s="23"/>
      <c r="K44" s="23"/>
      <c r="L44" s="67">
        <f>'Journal Template'!K50</f>
        <v>0</v>
      </c>
      <c r="M44" s="23"/>
      <c r="N44" s="84">
        <f>'Journal Template'!Z50</f>
        <v>0</v>
      </c>
      <c r="O44" s="66" t="str">
        <f>IFERROR(VLOOKUP('Journal Template'!H50,'PPM Expenditure Types'!$A:$B,2,FALSE),"")</f>
        <v/>
      </c>
      <c r="P44" s="66" t="str">
        <f>IFERROR(VLOOKUP('Journal Template'!G50,'PPM Expenditure Org Values'!$A:$B,2,FALSE),"")</f>
        <v/>
      </c>
      <c r="Q44" s="23"/>
      <c r="R44" s="23"/>
      <c r="S44" s="23"/>
      <c r="T44" s="23"/>
      <c r="U44" s="76">
        <f>IF('Journal Template'!R50&gt;0,'Journal Template'!R50,'Journal Template'!S50*-1)</f>
        <v>0</v>
      </c>
      <c r="V44" s="23"/>
      <c r="W44" s="23"/>
      <c r="X44" s="23"/>
      <c r="Y44" s="23"/>
      <c r="Z44" s="23"/>
      <c r="AA44" s="23"/>
      <c r="AB44" s="66" t="str">
        <f>$H$6&amp;"_"&amp;33</f>
        <v>RITMXXXXXXX_33</v>
      </c>
      <c r="AC44" s="23" t="s">
        <v>91</v>
      </c>
      <c r="AD44" s="23"/>
      <c r="AE44" s="67">
        <f>'Journal Template'!Y50</f>
        <v>0</v>
      </c>
      <c r="AF44" s="24">
        <f t="shared" si="0"/>
        <v>0</v>
      </c>
      <c r="AG44" s="23" t="s">
        <v>164</v>
      </c>
      <c r="AH44" s="25">
        <f t="shared" si="1"/>
        <v>0</v>
      </c>
      <c r="AI44" s="25"/>
      <c r="AJ44" s="66" t="str">
        <f>'Journal Template'!E50&amp;"-"&amp;'Journal Template'!F50&amp;"-"&amp;'Journal Template'!G50&amp;"-"&amp;'Journal Template'!H50&amp;"-"&amp;'Journal Template'!I50&amp;"-"&amp;'Journal Template'!J50&amp;"-"&amp;'Journal Template'!K50&amp;"-"&amp;'Journal Template'!L50&amp;"-"&amp;'Journal Template'!M50&amp;"-"&amp;'Journal Template'!N50&amp;"-"&amp;'Journal Template'!O50&amp;"-"&amp;'Journal Template'!P50</f>
        <v>---------0000-000000-000000</v>
      </c>
      <c r="AK44" s="66" t="str">
        <f t="shared" si="2"/>
        <v>---------0000-000000-000000</v>
      </c>
      <c r="AL44" s="23"/>
      <c r="AM44" s="23"/>
      <c r="AN44" s="23"/>
      <c r="AO44" s="23"/>
      <c r="AP44" s="25">
        <f t="shared" si="3"/>
        <v>0</v>
      </c>
      <c r="AQ44" s="25"/>
      <c r="AR44" s="23"/>
      <c r="AS44" s="24"/>
      <c r="AT44" s="26"/>
      <c r="AU44" s="25"/>
      <c r="AV44" s="23"/>
      <c r="AW44" s="25"/>
      <c r="AX44" s="26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1" t="s">
        <v>102</v>
      </c>
    </row>
    <row r="45" spans="4:63" s="2" customFormat="1" ht="12.75" customHeight="1" x14ac:dyDescent="0.2">
      <c r="D45" s="22" t="s">
        <v>155</v>
      </c>
      <c r="E45" s="21"/>
      <c r="F45" s="23" t="s">
        <v>72</v>
      </c>
      <c r="G45" s="24">
        <f>'Journal Template'!$D$11</f>
        <v>0</v>
      </c>
      <c r="H45" s="23"/>
      <c r="I45" s="23"/>
      <c r="J45" s="23"/>
      <c r="K45" s="23"/>
      <c r="L45" s="67">
        <f>'Journal Template'!K51</f>
        <v>0</v>
      </c>
      <c r="M45" s="23"/>
      <c r="N45" s="84">
        <f>'Journal Template'!Z51</f>
        <v>0</v>
      </c>
      <c r="O45" s="66" t="str">
        <f>IFERROR(VLOOKUP('Journal Template'!H51,'PPM Expenditure Types'!$A:$B,2,FALSE),"")</f>
        <v/>
      </c>
      <c r="P45" s="66" t="str">
        <f>IFERROR(VLOOKUP('Journal Template'!G51,'PPM Expenditure Org Values'!$A:$B,2,FALSE),"")</f>
        <v/>
      </c>
      <c r="Q45" s="23"/>
      <c r="R45" s="23"/>
      <c r="S45" s="23"/>
      <c r="T45" s="23"/>
      <c r="U45" s="76">
        <f>IF('Journal Template'!R51&gt;0,'Journal Template'!R51,'Journal Template'!S51*-1)</f>
        <v>0</v>
      </c>
      <c r="V45" s="23"/>
      <c r="W45" s="23"/>
      <c r="X45" s="23"/>
      <c r="Y45" s="23"/>
      <c r="Z45" s="23"/>
      <c r="AA45" s="23"/>
      <c r="AB45" s="66" t="str">
        <f>$H$6&amp;"_"&amp;34</f>
        <v>RITMXXXXXXX_34</v>
      </c>
      <c r="AC45" s="23" t="s">
        <v>91</v>
      </c>
      <c r="AD45" s="23"/>
      <c r="AE45" s="67">
        <f>'Journal Template'!Y51</f>
        <v>0</v>
      </c>
      <c r="AF45" s="24">
        <f t="shared" si="0"/>
        <v>0</v>
      </c>
      <c r="AG45" s="23" t="s">
        <v>164</v>
      </c>
      <c r="AH45" s="25">
        <f t="shared" si="1"/>
        <v>0</v>
      </c>
      <c r="AI45" s="25"/>
      <c r="AJ45" s="66" t="str">
        <f>'Journal Template'!E51&amp;"-"&amp;'Journal Template'!F51&amp;"-"&amp;'Journal Template'!G51&amp;"-"&amp;'Journal Template'!H51&amp;"-"&amp;'Journal Template'!I51&amp;"-"&amp;'Journal Template'!J51&amp;"-"&amp;'Journal Template'!K51&amp;"-"&amp;'Journal Template'!L51&amp;"-"&amp;'Journal Template'!M51&amp;"-"&amp;'Journal Template'!N51&amp;"-"&amp;'Journal Template'!O51&amp;"-"&amp;'Journal Template'!P51</f>
        <v>---------0000-000000-000000</v>
      </c>
      <c r="AK45" s="66" t="str">
        <f t="shared" si="2"/>
        <v>---------0000-000000-000000</v>
      </c>
      <c r="AL45" s="23"/>
      <c r="AM45" s="23"/>
      <c r="AN45" s="23"/>
      <c r="AO45" s="23"/>
      <c r="AP45" s="25">
        <f t="shared" si="3"/>
        <v>0</v>
      </c>
      <c r="AQ45" s="25"/>
      <c r="AR45" s="23"/>
      <c r="AS45" s="24"/>
      <c r="AT45" s="26"/>
      <c r="AU45" s="25"/>
      <c r="AV45" s="23"/>
      <c r="AW45" s="25"/>
      <c r="AX45" s="26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1" t="s">
        <v>102</v>
      </c>
    </row>
    <row r="46" spans="4:63" s="2" customFormat="1" ht="12.75" customHeight="1" x14ac:dyDescent="0.2">
      <c r="D46" s="22" t="s">
        <v>155</v>
      </c>
      <c r="E46" s="21"/>
      <c r="F46" s="23" t="s">
        <v>72</v>
      </c>
      <c r="G46" s="24">
        <f>'Journal Template'!$D$11</f>
        <v>0</v>
      </c>
      <c r="H46" s="23"/>
      <c r="I46" s="23"/>
      <c r="J46" s="23"/>
      <c r="K46" s="23"/>
      <c r="L46" s="67">
        <f>'Journal Template'!K52</f>
        <v>0</v>
      </c>
      <c r="M46" s="23"/>
      <c r="N46" s="84">
        <f>'Journal Template'!Z52</f>
        <v>0</v>
      </c>
      <c r="O46" s="66" t="str">
        <f>IFERROR(VLOOKUP('Journal Template'!H52,'PPM Expenditure Types'!$A:$B,2,FALSE),"")</f>
        <v/>
      </c>
      <c r="P46" s="66" t="str">
        <f>IFERROR(VLOOKUP('Journal Template'!G52,'PPM Expenditure Org Values'!$A:$B,2,FALSE),"")</f>
        <v/>
      </c>
      <c r="Q46" s="23"/>
      <c r="R46" s="23"/>
      <c r="S46" s="23"/>
      <c r="T46" s="23"/>
      <c r="U46" s="76">
        <f>IF('Journal Template'!R52&gt;0,'Journal Template'!R52,'Journal Template'!S52*-1)</f>
        <v>0</v>
      </c>
      <c r="V46" s="23"/>
      <c r="W46" s="23"/>
      <c r="X46" s="23"/>
      <c r="Y46" s="23"/>
      <c r="Z46" s="23"/>
      <c r="AA46" s="23"/>
      <c r="AB46" s="66" t="str">
        <f>$H$6&amp;"_"&amp;35</f>
        <v>RITMXXXXXXX_35</v>
      </c>
      <c r="AC46" s="23" t="s">
        <v>91</v>
      </c>
      <c r="AD46" s="23"/>
      <c r="AE46" s="67">
        <f>'Journal Template'!Y52</f>
        <v>0</v>
      </c>
      <c r="AF46" s="24">
        <f t="shared" si="0"/>
        <v>0</v>
      </c>
      <c r="AG46" s="23" t="s">
        <v>164</v>
      </c>
      <c r="AH46" s="25">
        <f t="shared" si="1"/>
        <v>0</v>
      </c>
      <c r="AI46" s="25"/>
      <c r="AJ46" s="66" t="str">
        <f>'Journal Template'!E52&amp;"-"&amp;'Journal Template'!F52&amp;"-"&amp;'Journal Template'!G52&amp;"-"&amp;'Journal Template'!H52&amp;"-"&amp;'Journal Template'!I52&amp;"-"&amp;'Journal Template'!J52&amp;"-"&amp;'Journal Template'!K52&amp;"-"&amp;'Journal Template'!L52&amp;"-"&amp;'Journal Template'!M52&amp;"-"&amp;'Journal Template'!N52&amp;"-"&amp;'Journal Template'!O52&amp;"-"&amp;'Journal Template'!P52</f>
        <v>---------0000-000000-000000</v>
      </c>
      <c r="AK46" s="66" t="str">
        <f t="shared" si="2"/>
        <v>---------0000-000000-000000</v>
      </c>
      <c r="AL46" s="23"/>
      <c r="AM46" s="23"/>
      <c r="AN46" s="23"/>
      <c r="AO46" s="23"/>
      <c r="AP46" s="25">
        <f t="shared" si="3"/>
        <v>0</v>
      </c>
      <c r="AQ46" s="25"/>
      <c r="AR46" s="23"/>
      <c r="AS46" s="24"/>
      <c r="AT46" s="26"/>
      <c r="AU46" s="25"/>
      <c r="AV46" s="23"/>
      <c r="AW46" s="25"/>
      <c r="AX46" s="26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1" t="s">
        <v>102</v>
      </c>
    </row>
    <row r="47" spans="4:63" s="2" customFormat="1" ht="12.75" customHeight="1" x14ac:dyDescent="0.2">
      <c r="D47" s="22" t="s">
        <v>155</v>
      </c>
      <c r="E47" s="21"/>
      <c r="F47" s="23" t="s">
        <v>72</v>
      </c>
      <c r="G47" s="24">
        <f>'Journal Template'!$D$11</f>
        <v>0</v>
      </c>
      <c r="H47" s="23"/>
      <c r="I47" s="23"/>
      <c r="J47" s="23"/>
      <c r="K47" s="23"/>
      <c r="L47" s="67">
        <f>'Journal Template'!K53</f>
        <v>0</v>
      </c>
      <c r="M47" s="23"/>
      <c r="N47" s="84">
        <f>'Journal Template'!Z53</f>
        <v>0</v>
      </c>
      <c r="O47" s="66" t="str">
        <f>IFERROR(VLOOKUP('Journal Template'!H53,'PPM Expenditure Types'!$A:$B,2,FALSE),"")</f>
        <v/>
      </c>
      <c r="P47" s="66" t="str">
        <f>IFERROR(VLOOKUP('Journal Template'!G53,'PPM Expenditure Org Values'!$A:$B,2,FALSE),"")</f>
        <v/>
      </c>
      <c r="Q47" s="23"/>
      <c r="R47" s="23"/>
      <c r="S47" s="23"/>
      <c r="T47" s="23"/>
      <c r="U47" s="76">
        <f>IF('Journal Template'!R53&gt;0,'Journal Template'!R53,'Journal Template'!S53*-1)</f>
        <v>0</v>
      </c>
      <c r="V47" s="23"/>
      <c r="W47" s="23"/>
      <c r="X47" s="23"/>
      <c r="Y47" s="23"/>
      <c r="Z47" s="23"/>
      <c r="AA47" s="23"/>
      <c r="AB47" s="66" t="str">
        <f>$H$6&amp;"_"&amp;36</f>
        <v>RITMXXXXXXX_36</v>
      </c>
      <c r="AC47" s="23" t="s">
        <v>91</v>
      </c>
      <c r="AD47" s="23"/>
      <c r="AE47" s="67">
        <f>'Journal Template'!Y53</f>
        <v>0</v>
      </c>
      <c r="AF47" s="24">
        <f t="shared" si="0"/>
        <v>0</v>
      </c>
      <c r="AG47" s="23" t="s">
        <v>164</v>
      </c>
      <c r="AH47" s="25">
        <f t="shared" si="1"/>
        <v>0</v>
      </c>
      <c r="AI47" s="25"/>
      <c r="AJ47" s="66" t="str">
        <f>'Journal Template'!E53&amp;"-"&amp;'Journal Template'!F53&amp;"-"&amp;'Journal Template'!G53&amp;"-"&amp;'Journal Template'!H53&amp;"-"&amp;'Journal Template'!I53&amp;"-"&amp;'Journal Template'!J53&amp;"-"&amp;'Journal Template'!K53&amp;"-"&amp;'Journal Template'!L53&amp;"-"&amp;'Journal Template'!M53&amp;"-"&amp;'Journal Template'!N53&amp;"-"&amp;'Journal Template'!O53&amp;"-"&amp;'Journal Template'!P53</f>
        <v>---------0000-000000-000000</v>
      </c>
      <c r="AK47" s="66" t="str">
        <f t="shared" si="2"/>
        <v>---------0000-000000-000000</v>
      </c>
      <c r="AL47" s="23"/>
      <c r="AM47" s="23"/>
      <c r="AN47" s="23"/>
      <c r="AO47" s="23"/>
      <c r="AP47" s="25">
        <f t="shared" si="3"/>
        <v>0</v>
      </c>
      <c r="AQ47" s="25"/>
      <c r="AR47" s="23"/>
      <c r="AS47" s="24"/>
      <c r="AT47" s="26"/>
      <c r="AU47" s="25"/>
      <c r="AV47" s="23"/>
      <c r="AW47" s="25"/>
      <c r="AX47" s="26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1" t="s">
        <v>102</v>
      </c>
    </row>
    <row r="48" spans="4:63" s="2" customFormat="1" ht="12.75" customHeight="1" x14ac:dyDescent="0.2">
      <c r="D48" s="22" t="s">
        <v>155</v>
      </c>
      <c r="E48" s="21"/>
      <c r="F48" s="23" t="s">
        <v>72</v>
      </c>
      <c r="G48" s="24">
        <f>'Journal Template'!$D$11</f>
        <v>0</v>
      </c>
      <c r="H48" s="23"/>
      <c r="I48" s="23"/>
      <c r="J48" s="23"/>
      <c r="K48" s="23"/>
      <c r="L48" s="67">
        <f>'Journal Template'!K54</f>
        <v>0</v>
      </c>
      <c r="M48" s="23"/>
      <c r="N48" s="84">
        <f>'Journal Template'!Z54</f>
        <v>0</v>
      </c>
      <c r="O48" s="66" t="str">
        <f>IFERROR(VLOOKUP('Journal Template'!H54,'PPM Expenditure Types'!$A:$B,2,FALSE),"")</f>
        <v/>
      </c>
      <c r="P48" s="66" t="str">
        <f>IFERROR(VLOOKUP('Journal Template'!G54,'PPM Expenditure Org Values'!$A:$B,2,FALSE),"")</f>
        <v/>
      </c>
      <c r="Q48" s="23"/>
      <c r="R48" s="23"/>
      <c r="S48" s="23"/>
      <c r="T48" s="23"/>
      <c r="U48" s="76">
        <f>IF('Journal Template'!R54&gt;0,'Journal Template'!R54,'Journal Template'!S54*-1)</f>
        <v>0</v>
      </c>
      <c r="V48" s="23"/>
      <c r="W48" s="23"/>
      <c r="X48" s="23"/>
      <c r="Y48" s="23"/>
      <c r="Z48" s="23"/>
      <c r="AA48" s="23"/>
      <c r="AB48" s="66" t="str">
        <f>$H$6&amp;"_"&amp;37</f>
        <v>RITMXXXXXXX_37</v>
      </c>
      <c r="AC48" s="23" t="s">
        <v>91</v>
      </c>
      <c r="AD48" s="23"/>
      <c r="AE48" s="67">
        <f>'Journal Template'!Y54</f>
        <v>0</v>
      </c>
      <c r="AF48" s="24">
        <f t="shared" si="0"/>
        <v>0</v>
      </c>
      <c r="AG48" s="23" t="s">
        <v>164</v>
      </c>
      <c r="AH48" s="25">
        <f t="shared" si="1"/>
        <v>0</v>
      </c>
      <c r="AI48" s="25"/>
      <c r="AJ48" s="66" t="str">
        <f>'Journal Template'!E54&amp;"-"&amp;'Journal Template'!F54&amp;"-"&amp;'Journal Template'!G54&amp;"-"&amp;'Journal Template'!H54&amp;"-"&amp;'Journal Template'!I54&amp;"-"&amp;'Journal Template'!J54&amp;"-"&amp;'Journal Template'!K54&amp;"-"&amp;'Journal Template'!L54&amp;"-"&amp;'Journal Template'!M54&amp;"-"&amp;'Journal Template'!N54&amp;"-"&amp;'Journal Template'!O54&amp;"-"&amp;'Journal Template'!P54</f>
        <v>---------0000-000000-000000</v>
      </c>
      <c r="AK48" s="66" t="str">
        <f t="shared" si="2"/>
        <v>---------0000-000000-000000</v>
      </c>
      <c r="AL48" s="23"/>
      <c r="AM48" s="23"/>
      <c r="AN48" s="23"/>
      <c r="AO48" s="23"/>
      <c r="AP48" s="25">
        <f t="shared" si="3"/>
        <v>0</v>
      </c>
      <c r="AQ48" s="25"/>
      <c r="AR48" s="23"/>
      <c r="AS48" s="24"/>
      <c r="AT48" s="26"/>
      <c r="AU48" s="25"/>
      <c r="AV48" s="23"/>
      <c r="AW48" s="25"/>
      <c r="AX48" s="26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1" t="s">
        <v>102</v>
      </c>
    </row>
    <row r="49" spans="4:63" s="2" customFormat="1" ht="12.75" customHeight="1" x14ac:dyDescent="0.2">
      <c r="D49" s="22" t="s">
        <v>155</v>
      </c>
      <c r="E49" s="21"/>
      <c r="F49" s="23" t="s">
        <v>72</v>
      </c>
      <c r="G49" s="24">
        <f>'Journal Template'!$D$11</f>
        <v>0</v>
      </c>
      <c r="H49" s="23"/>
      <c r="I49" s="23"/>
      <c r="J49" s="23"/>
      <c r="K49" s="23"/>
      <c r="L49" s="67">
        <f>'Journal Template'!K55</f>
        <v>0</v>
      </c>
      <c r="M49" s="23"/>
      <c r="N49" s="84">
        <f>'Journal Template'!Z55</f>
        <v>0</v>
      </c>
      <c r="O49" s="66" t="str">
        <f>IFERROR(VLOOKUP('Journal Template'!H55,'PPM Expenditure Types'!$A:$B,2,FALSE),"")</f>
        <v/>
      </c>
      <c r="P49" s="66" t="str">
        <f>IFERROR(VLOOKUP('Journal Template'!G55,'PPM Expenditure Org Values'!$A:$B,2,FALSE),"")</f>
        <v/>
      </c>
      <c r="Q49" s="23"/>
      <c r="R49" s="23"/>
      <c r="S49" s="23"/>
      <c r="T49" s="23"/>
      <c r="U49" s="76">
        <f>IF('Journal Template'!R55&gt;0,'Journal Template'!R55,'Journal Template'!S55*-1)</f>
        <v>0</v>
      </c>
      <c r="V49" s="23"/>
      <c r="W49" s="23"/>
      <c r="X49" s="23"/>
      <c r="Y49" s="23"/>
      <c r="Z49" s="23"/>
      <c r="AA49" s="23"/>
      <c r="AB49" s="66" t="str">
        <f>$H$6&amp;"_"&amp;38</f>
        <v>RITMXXXXXXX_38</v>
      </c>
      <c r="AC49" s="23" t="s">
        <v>91</v>
      </c>
      <c r="AD49" s="23"/>
      <c r="AE49" s="67">
        <f>'Journal Template'!Y55</f>
        <v>0</v>
      </c>
      <c r="AF49" s="24">
        <f t="shared" si="0"/>
        <v>0</v>
      </c>
      <c r="AG49" s="23" t="s">
        <v>164</v>
      </c>
      <c r="AH49" s="25">
        <f t="shared" si="1"/>
        <v>0</v>
      </c>
      <c r="AI49" s="25"/>
      <c r="AJ49" s="66" t="str">
        <f>'Journal Template'!E55&amp;"-"&amp;'Journal Template'!F55&amp;"-"&amp;'Journal Template'!G55&amp;"-"&amp;'Journal Template'!H55&amp;"-"&amp;'Journal Template'!I55&amp;"-"&amp;'Journal Template'!J55&amp;"-"&amp;'Journal Template'!K55&amp;"-"&amp;'Journal Template'!L55&amp;"-"&amp;'Journal Template'!M55&amp;"-"&amp;'Journal Template'!N55&amp;"-"&amp;'Journal Template'!O55&amp;"-"&amp;'Journal Template'!P55</f>
        <v>---------0000-000000-000000</v>
      </c>
      <c r="AK49" s="66" t="str">
        <f t="shared" si="2"/>
        <v>---------0000-000000-000000</v>
      </c>
      <c r="AL49" s="23"/>
      <c r="AM49" s="23"/>
      <c r="AN49" s="23"/>
      <c r="AO49" s="23"/>
      <c r="AP49" s="25">
        <f t="shared" si="3"/>
        <v>0</v>
      </c>
      <c r="AQ49" s="25"/>
      <c r="AR49" s="23"/>
      <c r="AS49" s="24"/>
      <c r="AT49" s="26"/>
      <c r="AU49" s="25"/>
      <c r="AV49" s="23"/>
      <c r="AW49" s="25"/>
      <c r="AX49" s="26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1" t="s">
        <v>102</v>
      </c>
    </row>
    <row r="50" spans="4:63" s="2" customFormat="1" ht="12.75" customHeight="1" x14ac:dyDescent="0.2">
      <c r="D50" s="22" t="s">
        <v>155</v>
      </c>
      <c r="E50" s="21"/>
      <c r="F50" s="23" t="s">
        <v>72</v>
      </c>
      <c r="G50" s="24">
        <f>'Journal Template'!$D$11</f>
        <v>0</v>
      </c>
      <c r="H50" s="23"/>
      <c r="I50" s="23"/>
      <c r="J50" s="23"/>
      <c r="K50" s="23"/>
      <c r="L50" s="67">
        <f>'Journal Template'!K56</f>
        <v>0</v>
      </c>
      <c r="M50" s="23"/>
      <c r="N50" s="84">
        <f>'Journal Template'!Z56</f>
        <v>0</v>
      </c>
      <c r="O50" s="66" t="str">
        <f>IFERROR(VLOOKUP('Journal Template'!H56,'PPM Expenditure Types'!$A:$B,2,FALSE),"")</f>
        <v/>
      </c>
      <c r="P50" s="66" t="str">
        <f>IFERROR(VLOOKUP('Journal Template'!G56,'PPM Expenditure Org Values'!$A:$B,2,FALSE),"")</f>
        <v/>
      </c>
      <c r="Q50" s="23"/>
      <c r="R50" s="23"/>
      <c r="S50" s="23"/>
      <c r="T50" s="23"/>
      <c r="U50" s="76">
        <f>IF('Journal Template'!R56&gt;0,'Journal Template'!R56,'Journal Template'!S56*-1)</f>
        <v>0</v>
      </c>
      <c r="V50" s="23"/>
      <c r="W50" s="23"/>
      <c r="X50" s="23"/>
      <c r="Y50" s="23"/>
      <c r="Z50" s="23"/>
      <c r="AA50" s="23"/>
      <c r="AB50" s="66" t="str">
        <f>$H$6&amp;"_"&amp;39</f>
        <v>RITMXXXXXXX_39</v>
      </c>
      <c r="AC50" s="23" t="s">
        <v>91</v>
      </c>
      <c r="AD50" s="23"/>
      <c r="AE50" s="67">
        <f>'Journal Template'!Y56</f>
        <v>0</v>
      </c>
      <c r="AF50" s="24">
        <f t="shared" si="0"/>
        <v>0</v>
      </c>
      <c r="AG50" s="23" t="s">
        <v>164</v>
      </c>
      <c r="AH50" s="25">
        <f t="shared" si="1"/>
        <v>0</v>
      </c>
      <c r="AI50" s="25"/>
      <c r="AJ50" s="66" t="str">
        <f>'Journal Template'!E56&amp;"-"&amp;'Journal Template'!F56&amp;"-"&amp;'Journal Template'!G56&amp;"-"&amp;'Journal Template'!H56&amp;"-"&amp;'Journal Template'!I56&amp;"-"&amp;'Journal Template'!J56&amp;"-"&amp;'Journal Template'!K56&amp;"-"&amp;'Journal Template'!L56&amp;"-"&amp;'Journal Template'!M56&amp;"-"&amp;'Journal Template'!N56&amp;"-"&amp;'Journal Template'!O56&amp;"-"&amp;'Journal Template'!P56</f>
        <v>---------0000-000000-000000</v>
      </c>
      <c r="AK50" s="66" t="str">
        <f t="shared" si="2"/>
        <v>---------0000-000000-000000</v>
      </c>
      <c r="AL50" s="23"/>
      <c r="AM50" s="23"/>
      <c r="AN50" s="23"/>
      <c r="AO50" s="23"/>
      <c r="AP50" s="25">
        <f t="shared" si="3"/>
        <v>0</v>
      </c>
      <c r="AQ50" s="25"/>
      <c r="AR50" s="23"/>
      <c r="AS50" s="24"/>
      <c r="AT50" s="26"/>
      <c r="AU50" s="25"/>
      <c r="AV50" s="23"/>
      <c r="AW50" s="25"/>
      <c r="AX50" s="26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1" t="s">
        <v>102</v>
      </c>
    </row>
    <row r="51" spans="4:63" s="2" customFormat="1" ht="12.75" customHeight="1" x14ac:dyDescent="0.2">
      <c r="D51" s="22" t="s">
        <v>155</v>
      </c>
      <c r="E51" s="21"/>
      <c r="F51" s="23" t="s">
        <v>72</v>
      </c>
      <c r="G51" s="24">
        <f>'Journal Template'!$D$11</f>
        <v>0</v>
      </c>
      <c r="H51" s="23"/>
      <c r="I51" s="23"/>
      <c r="J51" s="23"/>
      <c r="K51" s="23"/>
      <c r="L51" s="67">
        <f>'Journal Template'!K57</f>
        <v>0</v>
      </c>
      <c r="M51" s="23"/>
      <c r="N51" s="84">
        <f>'Journal Template'!Z57</f>
        <v>0</v>
      </c>
      <c r="O51" s="66" t="str">
        <f>IFERROR(VLOOKUP('Journal Template'!H57,'PPM Expenditure Types'!$A:$B,2,FALSE),"")</f>
        <v/>
      </c>
      <c r="P51" s="66" t="str">
        <f>IFERROR(VLOOKUP('Journal Template'!G57,'PPM Expenditure Org Values'!$A:$B,2,FALSE),"")</f>
        <v/>
      </c>
      <c r="Q51" s="23"/>
      <c r="R51" s="23"/>
      <c r="S51" s="23"/>
      <c r="T51" s="23"/>
      <c r="U51" s="76">
        <f>IF('Journal Template'!R57&gt;0,'Journal Template'!R57,'Journal Template'!S57*-1)</f>
        <v>0</v>
      </c>
      <c r="V51" s="23"/>
      <c r="W51" s="23"/>
      <c r="X51" s="23"/>
      <c r="Y51" s="23"/>
      <c r="Z51" s="23"/>
      <c r="AA51" s="23"/>
      <c r="AB51" s="66" t="str">
        <f>$H$6&amp;"_"&amp;40</f>
        <v>RITMXXXXXXX_40</v>
      </c>
      <c r="AC51" s="23" t="s">
        <v>91</v>
      </c>
      <c r="AD51" s="23"/>
      <c r="AE51" s="67">
        <f>'Journal Template'!Y57</f>
        <v>0</v>
      </c>
      <c r="AF51" s="24">
        <f t="shared" si="0"/>
        <v>0</v>
      </c>
      <c r="AG51" s="23" t="s">
        <v>164</v>
      </c>
      <c r="AH51" s="25">
        <f t="shared" si="1"/>
        <v>0</v>
      </c>
      <c r="AI51" s="25"/>
      <c r="AJ51" s="66" t="str">
        <f>'Journal Template'!E57&amp;"-"&amp;'Journal Template'!F57&amp;"-"&amp;'Journal Template'!G57&amp;"-"&amp;'Journal Template'!H57&amp;"-"&amp;'Journal Template'!I57&amp;"-"&amp;'Journal Template'!J57&amp;"-"&amp;'Journal Template'!K57&amp;"-"&amp;'Journal Template'!L57&amp;"-"&amp;'Journal Template'!M57&amp;"-"&amp;'Journal Template'!N57&amp;"-"&amp;'Journal Template'!O57&amp;"-"&amp;'Journal Template'!P57</f>
        <v>---------0000-000000-000000</v>
      </c>
      <c r="AK51" s="66" t="str">
        <f t="shared" si="2"/>
        <v>---------0000-000000-000000</v>
      </c>
      <c r="AL51" s="23"/>
      <c r="AM51" s="23"/>
      <c r="AN51" s="23"/>
      <c r="AO51" s="23"/>
      <c r="AP51" s="25">
        <f t="shared" si="3"/>
        <v>0</v>
      </c>
      <c r="AQ51" s="25"/>
      <c r="AR51" s="23"/>
      <c r="AS51" s="24"/>
      <c r="AT51" s="26"/>
      <c r="AU51" s="25"/>
      <c r="AV51" s="23"/>
      <c r="AW51" s="25"/>
      <c r="AX51" s="26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1" t="s">
        <v>102</v>
      </c>
    </row>
    <row r="52" spans="4:63" s="2" customFormat="1" ht="12.75" customHeight="1" x14ac:dyDescent="0.2">
      <c r="D52" s="22" t="s">
        <v>155</v>
      </c>
      <c r="E52" s="21"/>
      <c r="F52" s="23" t="s">
        <v>72</v>
      </c>
      <c r="G52" s="24">
        <f>'Journal Template'!$D$11</f>
        <v>0</v>
      </c>
      <c r="H52" s="23"/>
      <c r="I52" s="23"/>
      <c r="J52" s="23"/>
      <c r="K52" s="23"/>
      <c r="L52" s="67">
        <f>'Journal Template'!K58</f>
        <v>0</v>
      </c>
      <c r="M52" s="23"/>
      <c r="N52" s="84">
        <f>'Journal Template'!Z58</f>
        <v>0</v>
      </c>
      <c r="O52" s="66" t="str">
        <f>IFERROR(VLOOKUP('Journal Template'!H58,'PPM Expenditure Types'!$A:$B,2,FALSE),"")</f>
        <v/>
      </c>
      <c r="P52" s="66" t="str">
        <f>IFERROR(VLOOKUP('Journal Template'!G58,'PPM Expenditure Org Values'!$A:$B,2,FALSE),"")</f>
        <v/>
      </c>
      <c r="Q52" s="23"/>
      <c r="R52" s="23"/>
      <c r="S52" s="23"/>
      <c r="T52" s="23"/>
      <c r="U52" s="76">
        <f>IF('Journal Template'!R58&gt;0,'Journal Template'!R58,'Journal Template'!S58*-1)</f>
        <v>0</v>
      </c>
      <c r="V52" s="23"/>
      <c r="W52" s="23"/>
      <c r="X52" s="23"/>
      <c r="Y52" s="23"/>
      <c r="Z52" s="23"/>
      <c r="AA52" s="23"/>
      <c r="AB52" s="66" t="str">
        <f>$H$6&amp;"_"&amp;41</f>
        <v>RITMXXXXXXX_41</v>
      </c>
      <c r="AC52" s="23" t="s">
        <v>91</v>
      </c>
      <c r="AD52" s="23"/>
      <c r="AE52" s="67">
        <f>'Journal Template'!Y58</f>
        <v>0</v>
      </c>
      <c r="AF52" s="24">
        <f t="shared" si="0"/>
        <v>0</v>
      </c>
      <c r="AG52" s="23" t="s">
        <v>164</v>
      </c>
      <c r="AH52" s="25">
        <f t="shared" si="1"/>
        <v>0</v>
      </c>
      <c r="AI52" s="25"/>
      <c r="AJ52" s="66" t="str">
        <f>'Journal Template'!E58&amp;"-"&amp;'Journal Template'!F58&amp;"-"&amp;'Journal Template'!G58&amp;"-"&amp;'Journal Template'!H58&amp;"-"&amp;'Journal Template'!I58&amp;"-"&amp;'Journal Template'!J58&amp;"-"&amp;'Journal Template'!K58&amp;"-"&amp;'Journal Template'!L58&amp;"-"&amp;'Journal Template'!M58&amp;"-"&amp;'Journal Template'!N58&amp;"-"&amp;'Journal Template'!O58&amp;"-"&amp;'Journal Template'!P58</f>
        <v>---------0000-000000-000000</v>
      </c>
      <c r="AK52" s="66" t="str">
        <f t="shared" si="2"/>
        <v>---------0000-000000-000000</v>
      </c>
      <c r="AL52" s="23"/>
      <c r="AM52" s="23"/>
      <c r="AN52" s="23"/>
      <c r="AO52" s="23"/>
      <c r="AP52" s="25">
        <f t="shared" si="3"/>
        <v>0</v>
      </c>
      <c r="AQ52" s="25"/>
      <c r="AR52" s="23"/>
      <c r="AS52" s="24"/>
      <c r="AT52" s="26"/>
      <c r="AU52" s="25"/>
      <c r="AV52" s="23"/>
      <c r="AW52" s="25"/>
      <c r="AX52" s="26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1" t="s">
        <v>102</v>
      </c>
    </row>
    <row r="53" spans="4:63" s="2" customFormat="1" ht="12.75" customHeight="1" x14ac:dyDescent="0.2">
      <c r="D53" s="22" t="s">
        <v>155</v>
      </c>
      <c r="E53" s="21"/>
      <c r="F53" s="23" t="s">
        <v>72</v>
      </c>
      <c r="G53" s="24">
        <f>'Journal Template'!$D$11</f>
        <v>0</v>
      </c>
      <c r="H53" s="23"/>
      <c r="I53" s="23"/>
      <c r="J53" s="23"/>
      <c r="K53" s="23"/>
      <c r="L53" s="67">
        <f>'Journal Template'!K59</f>
        <v>0</v>
      </c>
      <c r="M53" s="23"/>
      <c r="N53" s="84">
        <f>'Journal Template'!Z59</f>
        <v>0</v>
      </c>
      <c r="O53" s="66" t="str">
        <f>IFERROR(VLOOKUP('Journal Template'!H59,'PPM Expenditure Types'!$A:$B,2,FALSE),"")</f>
        <v/>
      </c>
      <c r="P53" s="66" t="str">
        <f>IFERROR(VLOOKUP('Journal Template'!G59,'PPM Expenditure Org Values'!$A:$B,2,FALSE),"")</f>
        <v/>
      </c>
      <c r="Q53" s="23"/>
      <c r="R53" s="23"/>
      <c r="S53" s="23"/>
      <c r="T53" s="23"/>
      <c r="U53" s="76">
        <f>IF('Journal Template'!R59&gt;0,'Journal Template'!R59,'Journal Template'!S59*-1)</f>
        <v>0</v>
      </c>
      <c r="V53" s="23"/>
      <c r="W53" s="23"/>
      <c r="X53" s="23"/>
      <c r="Y53" s="23"/>
      <c r="Z53" s="23"/>
      <c r="AA53" s="23"/>
      <c r="AB53" s="66" t="str">
        <f>$H$6&amp;"_"&amp;42</f>
        <v>RITMXXXXXXX_42</v>
      </c>
      <c r="AC53" s="23" t="s">
        <v>91</v>
      </c>
      <c r="AD53" s="23"/>
      <c r="AE53" s="67">
        <f>'Journal Template'!Y59</f>
        <v>0</v>
      </c>
      <c r="AF53" s="24">
        <f t="shared" si="0"/>
        <v>0</v>
      </c>
      <c r="AG53" s="23" t="s">
        <v>164</v>
      </c>
      <c r="AH53" s="25">
        <f t="shared" si="1"/>
        <v>0</v>
      </c>
      <c r="AI53" s="25"/>
      <c r="AJ53" s="66" t="str">
        <f>'Journal Template'!E59&amp;"-"&amp;'Journal Template'!F59&amp;"-"&amp;'Journal Template'!G59&amp;"-"&amp;'Journal Template'!H59&amp;"-"&amp;'Journal Template'!I59&amp;"-"&amp;'Journal Template'!J59&amp;"-"&amp;'Journal Template'!K59&amp;"-"&amp;'Journal Template'!L59&amp;"-"&amp;'Journal Template'!M59&amp;"-"&amp;'Journal Template'!N59&amp;"-"&amp;'Journal Template'!O59&amp;"-"&amp;'Journal Template'!P59</f>
        <v>---------0000-000000-000000</v>
      </c>
      <c r="AK53" s="66" t="str">
        <f t="shared" si="2"/>
        <v>---------0000-000000-000000</v>
      </c>
      <c r="AL53" s="23"/>
      <c r="AM53" s="23"/>
      <c r="AN53" s="23"/>
      <c r="AO53" s="23"/>
      <c r="AP53" s="25">
        <f t="shared" si="3"/>
        <v>0</v>
      </c>
      <c r="AQ53" s="25"/>
      <c r="AR53" s="23"/>
      <c r="AS53" s="24"/>
      <c r="AT53" s="26"/>
      <c r="AU53" s="25"/>
      <c r="AV53" s="23"/>
      <c r="AW53" s="25"/>
      <c r="AX53" s="26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1" t="s">
        <v>102</v>
      </c>
    </row>
    <row r="54" spans="4:63" s="2" customFormat="1" ht="12.75" customHeight="1" x14ac:dyDescent="0.2">
      <c r="D54" s="22" t="s">
        <v>155</v>
      </c>
      <c r="E54" s="21"/>
      <c r="F54" s="23" t="s">
        <v>72</v>
      </c>
      <c r="G54" s="24">
        <f>'Journal Template'!$D$11</f>
        <v>0</v>
      </c>
      <c r="H54" s="23"/>
      <c r="I54" s="23"/>
      <c r="J54" s="23"/>
      <c r="K54" s="23"/>
      <c r="L54" s="67">
        <f>'Journal Template'!K60</f>
        <v>0</v>
      </c>
      <c r="M54" s="23"/>
      <c r="N54" s="84">
        <f>'Journal Template'!Z60</f>
        <v>0</v>
      </c>
      <c r="O54" s="66" t="str">
        <f>IFERROR(VLOOKUP('Journal Template'!H60,'PPM Expenditure Types'!$A:$B,2,FALSE),"")</f>
        <v/>
      </c>
      <c r="P54" s="66" t="str">
        <f>IFERROR(VLOOKUP('Journal Template'!G60,'PPM Expenditure Org Values'!$A:$B,2,FALSE),"")</f>
        <v/>
      </c>
      <c r="Q54" s="23"/>
      <c r="R54" s="23"/>
      <c r="S54" s="23"/>
      <c r="T54" s="23"/>
      <c r="U54" s="76">
        <f>IF('Journal Template'!R60&gt;0,'Journal Template'!R60,'Journal Template'!S60*-1)</f>
        <v>0</v>
      </c>
      <c r="V54" s="23"/>
      <c r="W54" s="23"/>
      <c r="X54" s="23"/>
      <c r="Y54" s="23"/>
      <c r="Z54" s="23"/>
      <c r="AA54" s="23"/>
      <c r="AB54" s="66" t="str">
        <f>$H$6&amp;"_"&amp;43</f>
        <v>RITMXXXXXXX_43</v>
      </c>
      <c r="AC54" s="23" t="s">
        <v>91</v>
      </c>
      <c r="AD54" s="23"/>
      <c r="AE54" s="67">
        <f>'Journal Template'!Y60</f>
        <v>0</v>
      </c>
      <c r="AF54" s="24">
        <f t="shared" si="0"/>
        <v>0</v>
      </c>
      <c r="AG54" s="23" t="s">
        <v>164</v>
      </c>
      <c r="AH54" s="25">
        <f t="shared" si="1"/>
        <v>0</v>
      </c>
      <c r="AI54" s="25"/>
      <c r="AJ54" s="66" t="str">
        <f>'Journal Template'!E60&amp;"-"&amp;'Journal Template'!F60&amp;"-"&amp;'Journal Template'!G60&amp;"-"&amp;'Journal Template'!H60&amp;"-"&amp;'Journal Template'!I60&amp;"-"&amp;'Journal Template'!J60&amp;"-"&amp;'Journal Template'!K60&amp;"-"&amp;'Journal Template'!L60&amp;"-"&amp;'Journal Template'!M60&amp;"-"&amp;'Journal Template'!N60&amp;"-"&amp;'Journal Template'!O60&amp;"-"&amp;'Journal Template'!P60</f>
        <v>---------0000-000000-000000</v>
      </c>
      <c r="AK54" s="66" t="str">
        <f t="shared" si="2"/>
        <v>---------0000-000000-000000</v>
      </c>
      <c r="AL54" s="23"/>
      <c r="AM54" s="23"/>
      <c r="AN54" s="23"/>
      <c r="AO54" s="23"/>
      <c r="AP54" s="25">
        <f t="shared" si="3"/>
        <v>0</v>
      </c>
      <c r="AQ54" s="25"/>
      <c r="AR54" s="23"/>
      <c r="AS54" s="24"/>
      <c r="AT54" s="26"/>
      <c r="AU54" s="25"/>
      <c r="AV54" s="23"/>
      <c r="AW54" s="25"/>
      <c r="AX54" s="26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1" t="s">
        <v>102</v>
      </c>
    </row>
    <row r="55" spans="4:63" s="2" customFormat="1" ht="12.75" customHeight="1" x14ac:dyDescent="0.2">
      <c r="D55" s="22" t="s">
        <v>155</v>
      </c>
      <c r="E55" s="21"/>
      <c r="F55" s="23" t="s">
        <v>72</v>
      </c>
      <c r="G55" s="24">
        <f>'Journal Template'!$D$11</f>
        <v>0</v>
      </c>
      <c r="H55" s="23"/>
      <c r="I55" s="23"/>
      <c r="J55" s="23"/>
      <c r="K55" s="23"/>
      <c r="L55" s="67">
        <f>'Journal Template'!K61</f>
        <v>0</v>
      </c>
      <c r="M55" s="23"/>
      <c r="N55" s="84">
        <f>'Journal Template'!Z61</f>
        <v>0</v>
      </c>
      <c r="O55" s="66" t="str">
        <f>IFERROR(VLOOKUP('Journal Template'!H61,'PPM Expenditure Types'!$A:$B,2,FALSE),"")</f>
        <v/>
      </c>
      <c r="P55" s="66" t="str">
        <f>IFERROR(VLOOKUP('Journal Template'!G61,'PPM Expenditure Org Values'!$A:$B,2,FALSE),"")</f>
        <v/>
      </c>
      <c r="Q55" s="23"/>
      <c r="R55" s="23"/>
      <c r="S55" s="23"/>
      <c r="T55" s="23"/>
      <c r="U55" s="76">
        <f>IF('Journal Template'!R61&gt;0,'Journal Template'!R61,'Journal Template'!S61*-1)</f>
        <v>0</v>
      </c>
      <c r="V55" s="23"/>
      <c r="W55" s="23"/>
      <c r="X55" s="23"/>
      <c r="Y55" s="23"/>
      <c r="Z55" s="23"/>
      <c r="AA55" s="23"/>
      <c r="AB55" s="66" t="str">
        <f>$H$6&amp;"_"&amp;44</f>
        <v>RITMXXXXXXX_44</v>
      </c>
      <c r="AC55" s="23" t="s">
        <v>91</v>
      </c>
      <c r="AD55" s="23"/>
      <c r="AE55" s="67">
        <f>'Journal Template'!Y61</f>
        <v>0</v>
      </c>
      <c r="AF55" s="24">
        <f t="shared" si="0"/>
        <v>0</v>
      </c>
      <c r="AG55" s="23" t="s">
        <v>164</v>
      </c>
      <c r="AH55" s="25">
        <f t="shared" si="1"/>
        <v>0</v>
      </c>
      <c r="AI55" s="25"/>
      <c r="AJ55" s="66" t="str">
        <f>'Journal Template'!E61&amp;"-"&amp;'Journal Template'!F61&amp;"-"&amp;'Journal Template'!G61&amp;"-"&amp;'Journal Template'!H61&amp;"-"&amp;'Journal Template'!I61&amp;"-"&amp;'Journal Template'!J61&amp;"-"&amp;'Journal Template'!K61&amp;"-"&amp;'Journal Template'!L61&amp;"-"&amp;'Journal Template'!M61&amp;"-"&amp;'Journal Template'!N61&amp;"-"&amp;'Journal Template'!O61&amp;"-"&amp;'Journal Template'!P61</f>
        <v>---------0000-000000-000000</v>
      </c>
      <c r="AK55" s="66" t="str">
        <f t="shared" si="2"/>
        <v>---------0000-000000-000000</v>
      </c>
      <c r="AL55" s="23"/>
      <c r="AM55" s="23"/>
      <c r="AN55" s="23"/>
      <c r="AO55" s="23"/>
      <c r="AP55" s="25">
        <f t="shared" si="3"/>
        <v>0</v>
      </c>
      <c r="AQ55" s="25"/>
      <c r="AR55" s="23"/>
      <c r="AS55" s="24"/>
      <c r="AT55" s="26"/>
      <c r="AU55" s="25"/>
      <c r="AV55" s="23"/>
      <c r="AW55" s="25"/>
      <c r="AX55" s="26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1" t="s">
        <v>102</v>
      </c>
    </row>
    <row r="56" spans="4:63" s="2" customFormat="1" ht="12.75" customHeight="1" x14ac:dyDescent="0.2">
      <c r="D56" s="22" t="s">
        <v>155</v>
      </c>
      <c r="E56" s="21"/>
      <c r="F56" s="23" t="s">
        <v>72</v>
      </c>
      <c r="G56" s="24">
        <f>'Journal Template'!$D$11</f>
        <v>0</v>
      </c>
      <c r="H56" s="23"/>
      <c r="I56" s="23"/>
      <c r="J56" s="23"/>
      <c r="K56" s="23"/>
      <c r="L56" s="67">
        <f>'Journal Template'!K62</f>
        <v>0</v>
      </c>
      <c r="M56" s="23"/>
      <c r="N56" s="84">
        <f>'Journal Template'!Z62</f>
        <v>0</v>
      </c>
      <c r="O56" s="66" t="str">
        <f>IFERROR(VLOOKUP('Journal Template'!H62,'PPM Expenditure Types'!$A:$B,2,FALSE),"")</f>
        <v/>
      </c>
      <c r="P56" s="66" t="str">
        <f>IFERROR(VLOOKUP('Journal Template'!G62,'PPM Expenditure Org Values'!$A:$B,2,FALSE),"")</f>
        <v/>
      </c>
      <c r="Q56" s="23"/>
      <c r="R56" s="23"/>
      <c r="S56" s="23"/>
      <c r="T56" s="23"/>
      <c r="U56" s="76">
        <f>IF('Journal Template'!R62&gt;0,'Journal Template'!R62,'Journal Template'!S62*-1)</f>
        <v>0</v>
      </c>
      <c r="V56" s="23"/>
      <c r="W56" s="23"/>
      <c r="X56" s="23"/>
      <c r="Y56" s="23"/>
      <c r="Z56" s="23"/>
      <c r="AA56" s="23"/>
      <c r="AB56" s="66" t="str">
        <f>$H$6&amp;"_"&amp;45</f>
        <v>RITMXXXXXXX_45</v>
      </c>
      <c r="AC56" s="23" t="s">
        <v>91</v>
      </c>
      <c r="AD56" s="23"/>
      <c r="AE56" s="67">
        <f>'Journal Template'!Y62</f>
        <v>0</v>
      </c>
      <c r="AF56" s="24">
        <f t="shared" si="0"/>
        <v>0</v>
      </c>
      <c r="AG56" s="23" t="s">
        <v>164</v>
      </c>
      <c r="AH56" s="25">
        <f t="shared" si="1"/>
        <v>0</v>
      </c>
      <c r="AI56" s="25"/>
      <c r="AJ56" s="66" t="str">
        <f>'Journal Template'!E62&amp;"-"&amp;'Journal Template'!F62&amp;"-"&amp;'Journal Template'!G62&amp;"-"&amp;'Journal Template'!H62&amp;"-"&amp;'Journal Template'!I62&amp;"-"&amp;'Journal Template'!J62&amp;"-"&amp;'Journal Template'!K62&amp;"-"&amp;'Journal Template'!L62&amp;"-"&amp;'Journal Template'!M62&amp;"-"&amp;'Journal Template'!N62&amp;"-"&amp;'Journal Template'!O62&amp;"-"&amp;'Journal Template'!P62</f>
        <v>---------0000-000000-000000</v>
      </c>
      <c r="AK56" s="66" t="str">
        <f t="shared" si="2"/>
        <v>---------0000-000000-000000</v>
      </c>
      <c r="AL56" s="23"/>
      <c r="AM56" s="23"/>
      <c r="AN56" s="23"/>
      <c r="AO56" s="23"/>
      <c r="AP56" s="25">
        <f t="shared" si="3"/>
        <v>0</v>
      </c>
      <c r="AQ56" s="25"/>
      <c r="AR56" s="23"/>
      <c r="AS56" s="24"/>
      <c r="AT56" s="26"/>
      <c r="AU56" s="25"/>
      <c r="AV56" s="23"/>
      <c r="AW56" s="25"/>
      <c r="AX56" s="26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1" t="s">
        <v>102</v>
      </c>
    </row>
    <row r="57" spans="4:63" s="2" customFormat="1" ht="12.75" customHeight="1" x14ac:dyDescent="0.2">
      <c r="D57" s="22" t="s">
        <v>155</v>
      </c>
      <c r="E57" s="21"/>
      <c r="F57" s="23" t="s">
        <v>72</v>
      </c>
      <c r="G57" s="24">
        <f>'Journal Template'!$D$11</f>
        <v>0</v>
      </c>
      <c r="H57" s="23"/>
      <c r="I57" s="23"/>
      <c r="J57" s="23"/>
      <c r="K57" s="23"/>
      <c r="L57" s="67">
        <f>'Journal Template'!K63</f>
        <v>0</v>
      </c>
      <c r="M57" s="23"/>
      <c r="N57" s="84">
        <f>'Journal Template'!Z63</f>
        <v>0</v>
      </c>
      <c r="O57" s="66" t="str">
        <f>IFERROR(VLOOKUP('Journal Template'!H63,'PPM Expenditure Types'!$A:$B,2,FALSE),"")</f>
        <v/>
      </c>
      <c r="P57" s="66" t="str">
        <f>IFERROR(VLOOKUP('Journal Template'!G63,'PPM Expenditure Org Values'!$A:$B,2,FALSE),"")</f>
        <v/>
      </c>
      <c r="Q57" s="23"/>
      <c r="R57" s="23"/>
      <c r="S57" s="23"/>
      <c r="T57" s="23"/>
      <c r="U57" s="76">
        <f>IF('Journal Template'!R63&gt;0,'Journal Template'!R63,'Journal Template'!S63*-1)</f>
        <v>0</v>
      </c>
      <c r="V57" s="23"/>
      <c r="W57" s="23"/>
      <c r="X57" s="23"/>
      <c r="Y57" s="23"/>
      <c r="Z57" s="23"/>
      <c r="AA57" s="23"/>
      <c r="AB57" s="66" t="str">
        <f>$H$6&amp;"_"&amp;46</f>
        <v>RITMXXXXXXX_46</v>
      </c>
      <c r="AC57" s="23" t="s">
        <v>91</v>
      </c>
      <c r="AD57" s="23"/>
      <c r="AE57" s="67">
        <f>'Journal Template'!Y63</f>
        <v>0</v>
      </c>
      <c r="AF57" s="24">
        <f t="shared" si="0"/>
        <v>0</v>
      </c>
      <c r="AG57" s="23" t="s">
        <v>164</v>
      </c>
      <c r="AH57" s="25">
        <f t="shared" si="1"/>
        <v>0</v>
      </c>
      <c r="AI57" s="25"/>
      <c r="AJ57" s="66" t="str">
        <f>'Journal Template'!E63&amp;"-"&amp;'Journal Template'!F63&amp;"-"&amp;'Journal Template'!G63&amp;"-"&amp;'Journal Template'!H63&amp;"-"&amp;'Journal Template'!I63&amp;"-"&amp;'Journal Template'!J63&amp;"-"&amp;'Journal Template'!K63&amp;"-"&amp;'Journal Template'!L63&amp;"-"&amp;'Journal Template'!M63&amp;"-"&amp;'Journal Template'!N63&amp;"-"&amp;'Journal Template'!O63&amp;"-"&amp;'Journal Template'!P63</f>
        <v>---------0000-000000-000000</v>
      </c>
      <c r="AK57" s="66" t="str">
        <f t="shared" si="2"/>
        <v>---------0000-000000-000000</v>
      </c>
      <c r="AL57" s="23"/>
      <c r="AM57" s="23"/>
      <c r="AN57" s="23"/>
      <c r="AO57" s="23"/>
      <c r="AP57" s="25">
        <f t="shared" si="3"/>
        <v>0</v>
      </c>
      <c r="AQ57" s="25"/>
      <c r="AR57" s="23"/>
      <c r="AS57" s="24"/>
      <c r="AT57" s="26"/>
      <c r="AU57" s="25"/>
      <c r="AV57" s="23"/>
      <c r="AW57" s="25"/>
      <c r="AX57" s="26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1" t="s">
        <v>102</v>
      </c>
    </row>
    <row r="58" spans="4:63" s="2" customFormat="1" ht="12.75" customHeight="1" x14ac:dyDescent="0.2">
      <c r="D58" s="22" t="s">
        <v>155</v>
      </c>
      <c r="E58" s="21"/>
      <c r="F58" s="23" t="s">
        <v>72</v>
      </c>
      <c r="G58" s="24">
        <f>'Journal Template'!$D$11</f>
        <v>0</v>
      </c>
      <c r="H58" s="23"/>
      <c r="I58" s="23"/>
      <c r="J58" s="23"/>
      <c r="K58" s="23"/>
      <c r="L58" s="67">
        <f>'Journal Template'!K64</f>
        <v>0</v>
      </c>
      <c r="M58" s="23"/>
      <c r="N58" s="84">
        <f>'Journal Template'!Z64</f>
        <v>0</v>
      </c>
      <c r="O58" s="66" t="str">
        <f>IFERROR(VLOOKUP('Journal Template'!H64,'PPM Expenditure Types'!$A:$B,2,FALSE),"")</f>
        <v/>
      </c>
      <c r="P58" s="66" t="str">
        <f>IFERROR(VLOOKUP('Journal Template'!G64,'PPM Expenditure Org Values'!$A:$B,2,FALSE),"")</f>
        <v/>
      </c>
      <c r="Q58" s="23"/>
      <c r="R58" s="23"/>
      <c r="S58" s="23"/>
      <c r="T58" s="23"/>
      <c r="U58" s="76">
        <f>IF('Journal Template'!R64&gt;0,'Journal Template'!R64,'Journal Template'!S64*-1)</f>
        <v>0</v>
      </c>
      <c r="V58" s="23"/>
      <c r="W58" s="23"/>
      <c r="X58" s="23"/>
      <c r="Y58" s="23"/>
      <c r="Z58" s="23"/>
      <c r="AA58" s="23"/>
      <c r="AB58" s="66" t="str">
        <f>$H$6&amp;"_"&amp;47</f>
        <v>RITMXXXXXXX_47</v>
      </c>
      <c r="AC58" s="23" t="s">
        <v>91</v>
      </c>
      <c r="AD58" s="23"/>
      <c r="AE58" s="67">
        <f>'Journal Template'!Y64</f>
        <v>0</v>
      </c>
      <c r="AF58" s="24">
        <f t="shared" si="0"/>
        <v>0</v>
      </c>
      <c r="AG58" s="23" t="s">
        <v>164</v>
      </c>
      <c r="AH58" s="25">
        <f t="shared" si="1"/>
        <v>0</v>
      </c>
      <c r="AI58" s="25"/>
      <c r="AJ58" s="66" t="str">
        <f>'Journal Template'!E64&amp;"-"&amp;'Journal Template'!F64&amp;"-"&amp;'Journal Template'!G64&amp;"-"&amp;'Journal Template'!H64&amp;"-"&amp;'Journal Template'!I64&amp;"-"&amp;'Journal Template'!J64&amp;"-"&amp;'Journal Template'!K64&amp;"-"&amp;'Journal Template'!L64&amp;"-"&amp;'Journal Template'!M64&amp;"-"&amp;'Journal Template'!N64&amp;"-"&amp;'Journal Template'!O64&amp;"-"&amp;'Journal Template'!P64</f>
        <v>---------0000-000000-000000</v>
      </c>
      <c r="AK58" s="66" t="str">
        <f t="shared" si="2"/>
        <v>---------0000-000000-000000</v>
      </c>
      <c r="AL58" s="23"/>
      <c r="AM58" s="23"/>
      <c r="AN58" s="23"/>
      <c r="AO58" s="23"/>
      <c r="AP58" s="25">
        <f t="shared" si="3"/>
        <v>0</v>
      </c>
      <c r="AQ58" s="25"/>
      <c r="AR58" s="23"/>
      <c r="AS58" s="24"/>
      <c r="AT58" s="26"/>
      <c r="AU58" s="25"/>
      <c r="AV58" s="23"/>
      <c r="AW58" s="25"/>
      <c r="AX58" s="26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1" t="s">
        <v>102</v>
      </c>
    </row>
    <row r="59" spans="4:63" s="2" customFormat="1" ht="12.75" customHeight="1" x14ac:dyDescent="0.2">
      <c r="D59" s="22" t="s">
        <v>155</v>
      </c>
      <c r="E59" s="21"/>
      <c r="F59" s="23" t="s">
        <v>72</v>
      </c>
      <c r="G59" s="24">
        <f>'Journal Template'!$D$11</f>
        <v>0</v>
      </c>
      <c r="H59" s="23"/>
      <c r="I59" s="23"/>
      <c r="J59" s="23"/>
      <c r="K59" s="23"/>
      <c r="L59" s="67">
        <f>'Journal Template'!K65</f>
        <v>0</v>
      </c>
      <c r="M59" s="23"/>
      <c r="N59" s="84">
        <f>'Journal Template'!Z65</f>
        <v>0</v>
      </c>
      <c r="O59" s="66" t="str">
        <f>IFERROR(VLOOKUP('Journal Template'!H65,'PPM Expenditure Types'!$A:$B,2,FALSE),"")</f>
        <v/>
      </c>
      <c r="P59" s="66" t="str">
        <f>IFERROR(VLOOKUP('Journal Template'!G65,'PPM Expenditure Org Values'!$A:$B,2,FALSE),"")</f>
        <v/>
      </c>
      <c r="Q59" s="23"/>
      <c r="R59" s="23"/>
      <c r="S59" s="23"/>
      <c r="T59" s="23"/>
      <c r="U59" s="76">
        <f>IF('Journal Template'!R65&gt;0,'Journal Template'!R65,'Journal Template'!S65*-1)</f>
        <v>0</v>
      </c>
      <c r="V59" s="23"/>
      <c r="W59" s="23"/>
      <c r="X59" s="23"/>
      <c r="Y59" s="23"/>
      <c r="Z59" s="23"/>
      <c r="AA59" s="23"/>
      <c r="AB59" s="66" t="str">
        <f>$H$6&amp;"_"&amp;48</f>
        <v>RITMXXXXXXX_48</v>
      </c>
      <c r="AC59" s="23" t="s">
        <v>91</v>
      </c>
      <c r="AD59" s="23"/>
      <c r="AE59" s="67">
        <f>'Journal Template'!Y65</f>
        <v>0</v>
      </c>
      <c r="AF59" s="24">
        <f t="shared" si="0"/>
        <v>0</v>
      </c>
      <c r="AG59" s="23" t="s">
        <v>164</v>
      </c>
      <c r="AH59" s="25">
        <f t="shared" si="1"/>
        <v>0</v>
      </c>
      <c r="AI59" s="25"/>
      <c r="AJ59" s="66" t="str">
        <f>'Journal Template'!E65&amp;"-"&amp;'Journal Template'!F65&amp;"-"&amp;'Journal Template'!G65&amp;"-"&amp;'Journal Template'!H65&amp;"-"&amp;'Journal Template'!I65&amp;"-"&amp;'Journal Template'!J65&amp;"-"&amp;'Journal Template'!K65&amp;"-"&amp;'Journal Template'!L65&amp;"-"&amp;'Journal Template'!M65&amp;"-"&amp;'Journal Template'!N65&amp;"-"&amp;'Journal Template'!O65&amp;"-"&amp;'Journal Template'!P65</f>
        <v>---------0000-000000-000000</v>
      </c>
      <c r="AK59" s="66" t="str">
        <f t="shared" si="2"/>
        <v>---------0000-000000-000000</v>
      </c>
      <c r="AL59" s="23"/>
      <c r="AM59" s="23"/>
      <c r="AN59" s="23"/>
      <c r="AO59" s="23"/>
      <c r="AP59" s="25">
        <f t="shared" si="3"/>
        <v>0</v>
      </c>
      <c r="AQ59" s="25"/>
      <c r="AR59" s="23"/>
      <c r="AS59" s="24"/>
      <c r="AT59" s="26"/>
      <c r="AU59" s="25"/>
      <c r="AV59" s="23"/>
      <c r="AW59" s="25"/>
      <c r="AX59" s="26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1" t="s">
        <v>102</v>
      </c>
    </row>
    <row r="60" spans="4:63" s="2" customFormat="1" ht="12.75" customHeight="1" x14ac:dyDescent="0.2">
      <c r="D60" s="22" t="s">
        <v>155</v>
      </c>
      <c r="E60" s="21"/>
      <c r="F60" s="23" t="s">
        <v>72</v>
      </c>
      <c r="G60" s="24">
        <f>'Journal Template'!$D$11</f>
        <v>0</v>
      </c>
      <c r="H60" s="23"/>
      <c r="I60" s="23"/>
      <c r="J60" s="23"/>
      <c r="K60" s="23"/>
      <c r="L60" s="67">
        <f>'Journal Template'!K66</f>
        <v>0</v>
      </c>
      <c r="M60" s="23"/>
      <c r="N60" s="84">
        <f>'Journal Template'!Z66</f>
        <v>0</v>
      </c>
      <c r="O60" s="66" t="str">
        <f>IFERROR(VLOOKUP('Journal Template'!H66,'PPM Expenditure Types'!$A:$B,2,FALSE),"")</f>
        <v/>
      </c>
      <c r="P60" s="66" t="str">
        <f>IFERROR(VLOOKUP('Journal Template'!G66,'PPM Expenditure Org Values'!$A:$B,2,FALSE),"")</f>
        <v/>
      </c>
      <c r="Q60" s="23"/>
      <c r="R60" s="23"/>
      <c r="S60" s="23"/>
      <c r="T60" s="23"/>
      <c r="U60" s="76">
        <f>IF('Journal Template'!R66&gt;0,'Journal Template'!R66,'Journal Template'!S66*-1)</f>
        <v>0</v>
      </c>
      <c r="V60" s="23"/>
      <c r="W60" s="23"/>
      <c r="X60" s="23"/>
      <c r="Y60" s="23"/>
      <c r="Z60" s="23"/>
      <c r="AA60" s="23"/>
      <c r="AB60" s="66" t="str">
        <f>$H$6&amp;"_"&amp;49</f>
        <v>RITMXXXXXXX_49</v>
      </c>
      <c r="AC60" s="23" t="s">
        <v>91</v>
      </c>
      <c r="AD60" s="23"/>
      <c r="AE60" s="67">
        <f>'Journal Template'!Y66</f>
        <v>0</v>
      </c>
      <c r="AF60" s="24">
        <f t="shared" si="0"/>
        <v>0</v>
      </c>
      <c r="AG60" s="23" t="s">
        <v>164</v>
      </c>
      <c r="AH60" s="25">
        <f t="shared" si="1"/>
        <v>0</v>
      </c>
      <c r="AI60" s="25"/>
      <c r="AJ60" s="66" t="str">
        <f>'Journal Template'!E66&amp;"-"&amp;'Journal Template'!F66&amp;"-"&amp;'Journal Template'!G66&amp;"-"&amp;'Journal Template'!H66&amp;"-"&amp;'Journal Template'!I66&amp;"-"&amp;'Journal Template'!J66&amp;"-"&amp;'Journal Template'!K66&amp;"-"&amp;'Journal Template'!L66&amp;"-"&amp;'Journal Template'!M66&amp;"-"&amp;'Journal Template'!N66&amp;"-"&amp;'Journal Template'!O66&amp;"-"&amp;'Journal Template'!P66</f>
        <v>---------0000-000000-000000</v>
      </c>
      <c r="AK60" s="66" t="str">
        <f t="shared" si="2"/>
        <v>---------0000-000000-000000</v>
      </c>
      <c r="AL60" s="23"/>
      <c r="AM60" s="23"/>
      <c r="AN60" s="23"/>
      <c r="AO60" s="23"/>
      <c r="AP60" s="25">
        <f t="shared" si="3"/>
        <v>0</v>
      </c>
      <c r="AQ60" s="25"/>
      <c r="AR60" s="23"/>
      <c r="AS60" s="24"/>
      <c r="AT60" s="26"/>
      <c r="AU60" s="25"/>
      <c r="AV60" s="23"/>
      <c r="AW60" s="25"/>
      <c r="AX60" s="26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1" t="s">
        <v>102</v>
      </c>
    </row>
    <row r="61" spans="4:63" s="2" customFormat="1" ht="12.75" customHeight="1" x14ac:dyDescent="0.2">
      <c r="D61" s="22" t="s">
        <v>155</v>
      </c>
      <c r="E61" s="21"/>
      <c r="F61" s="23" t="s">
        <v>72</v>
      </c>
      <c r="G61" s="24">
        <f>'Journal Template'!$D$11</f>
        <v>0</v>
      </c>
      <c r="H61" s="23"/>
      <c r="I61" s="23"/>
      <c r="J61" s="23"/>
      <c r="K61" s="23"/>
      <c r="L61" s="67">
        <f>'Journal Template'!K67</f>
        <v>0</v>
      </c>
      <c r="M61" s="23"/>
      <c r="N61" s="84">
        <f>'Journal Template'!Z67</f>
        <v>0</v>
      </c>
      <c r="O61" s="66" t="str">
        <f>IFERROR(VLOOKUP('Journal Template'!H67,'PPM Expenditure Types'!$A:$B,2,FALSE),"")</f>
        <v/>
      </c>
      <c r="P61" s="66" t="str">
        <f>IFERROR(VLOOKUP('Journal Template'!G67,'PPM Expenditure Org Values'!$A:$B,2,FALSE),"")</f>
        <v/>
      </c>
      <c r="Q61" s="23"/>
      <c r="R61" s="23"/>
      <c r="S61" s="23"/>
      <c r="T61" s="23"/>
      <c r="U61" s="76">
        <f>IF('Journal Template'!R67&gt;0,'Journal Template'!R67,'Journal Template'!S67*-1)</f>
        <v>0</v>
      </c>
      <c r="V61" s="23"/>
      <c r="W61" s="23"/>
      <c r="X61" s="23"/>
      <c r="Y61" s="23"/>
      <c r="Z61" s="23"/>
      <c r="AA61" s="23"/>
      <c r="AB61" s="66" t="str">
        <f>$H$6&amp;"_"&amp;50</f>
        <v>RITMXXXXXXX_50</v>
      </c>
      <c r="AC61" s="23" t="s">
        <v>91</v>
      </c>
      <c r="AD61" s="23"/>
      <c r="AE61" s="67">
        <f>'Journal Template'!Y67</f>
        <v>0</v>
      </c>
      <c r="AF61" s="24">
        <f t="shared" si="0"/>
        <v>0</v>
      </c>
      <c r="AG61" s="23" t="s">
        <v>164</v>
      </c>
      <c r="AH61" s="25">
        <f t="shared" si="1"/>
        <v>0</v>
      </c>
      <c r="AI61" s="25"/>
      <c r="AJ61" s="66" t="str">
        <f>'Journal Template'!E67&amp;"-"&amp;'Journal Template'!F67&amp;"-"&amp;'Journal Template'!G67&amp;"-"&amp;'Journal Template'!H67&amp;"-"&amp;'Journal Template'!I67&amp;"-"&amp;'Journal Template'!J67&amp;"-"&amp;'Journal Template'!K67&amp;"-"&amp;'Journal Template'!L67&amp;"-"&amp;'Journal Template'!M67&amp;"-"&amp;'Journal Template'!N67&amp;"-"&amp;'Journal Template'!O67&amp;"-"&amp;'Journal Template'!P67</f>
        <v>---------0000-000000-000000</v>
      </c>
      <c r="AK61" s="66" t="str">
        <f t="shared" si="2"/>
        <v>---------0000-000000-000000</v>
      </c>
      <c r="AL61" s="23"/>
      <c r="AM61" s="23"/>
      <c r="AN61" s="23"/>
      <c r="AO61" s="23"/>
      <c r="AP61" s="25">
        <f t="shared" si="3"/>
        <v>0</v>
      </c>
      <c r="AQ61" s="25"/>
      <c r="AR61" s="23"/>
      <c r="AS61" s="24"/>
      <c r="AT61" s="26"/>
      <c r="AU61" s="25"/>
      <c r="AV61" s="23"/>
      <c r="AW61" s="25"/>
      <c r="AX61" s="26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1" t="s">
        <v>102</v>
      </c>
    </row>
    <row r="62" spans="4:63" s="2" customFormat="1" ht="12.75" customHeight="1" x14ac:dyDescent="0.2">
      <c r="D62" s="22" t="s">
        <v>155</v>
      </c>
      <c r="E62" s="21"/>
      <c r="F62" s="23" t="s">
        <v>72</v>
      </c>
      <c r="G62" s="24">
        <f>'Journal Template'!$D$11</f>
        <v>0</v>
      </c>
      <c r="H62" s="23"/>
      <c r="I62" s="23"/>
      <c r="J62" s="23"/>
      <c r="K62" s="23"/>
      <c r="L62" s="67">
        <f>'Journal Template'!K68</f>
        <v>0</v>
      </c>
      <c r="M62" s="23"/>
      <c r="N62" s="84">
        <f>'Journal Template'!Z68</f>
        <v>0</v>
      </c>
      <c r="O62" s="66" t="str">
        <f>IFERROR(VLOOKUP('Journal Template'!H68,'PPM Expenditure Types'!$A:$B,2,FALSE),"")</f>
        <v/>
      </c>
      <c r="P62" s="66" t="str">
        <f>IFERROR(VLOOKUP('Journal Template'!G68,'PPM Expenditure Org Values'!$A:$B,2,FALSE),"")</f>
        <v/>
      </c>
      <c r="Q62" s="23"/>
      <c r="R62" s="23"/>
      <c r="S62" s="23"/>
      <c r="T62" s="23"/>
      <c r="U62" s="76">
        <f>IF('Journal Template'!R68&gt;0,'Journal Template'!R68,'Journal Template'!S68*-1)</f>
        <v>0</v>
      </c>
      <c r="V62" s="23"/>
      <c r="W62" s="23"/>
      <c r="X62" s="23"/>
      <c r="Y62" s="23"/>
      <c r="Z62" s="23"/>
      <c r="AA62" s="23"/>
      <c r="AB62" s="66" t="str">
        <f>$H$6&amp;"_"&amp;51</f>
        <v>RITMXXXXXXX_51</v>
      </c>
      <c r="AC62" s="23" t="s">
        <v>91</v>
      </c>
      <c r="AD62" s="23"/>
      <c r="AE62" s="67">
        <f>'Journal Template'!Y68</f>
        <v>0</v>
      </c>
      <c r="AF62" s="24">
        <f t="shared" si="0"/>
        <v>0</v>
      </c>
      <c r="AG62" s="23" t="s">
        <v>164</v>
      </c>
      <c r="AH62" s="25">
        <f t="shared" si="1"/>
        <v>0</v>
      </c>
      <c r="AI62" s="25"/>
      <c r="AJ62" s="66" t="str">
        <f>'Journal Template'!E68&amp;"-"&amp;'Journal Template'!F68&amp;"-"&amp;'Journal Template'!G68&amp;"-"&amp;'Journal Template'!H68&amp;"-"&amp;'Journal Template'!I68&amp;"-"&amp;'Journal Template'!J68&amp;"-"&amp;'Journal Template'!K68&amp;"-"&amp;'Journal Template'!L68&amp;"-"&amp;'Journal Template'!M68&amp;"-"&amp;'Journal Template'!N68&amp;"-"&amp;'Journal Template'!O68&amp;"-"&amp;'Journal Template'!P68</f>
        <v>---------0000-000000-000000</v>
      </c>
      <c r="AK62" s="66" t="str">
        <f t="shared" si="2"/>
        <v>---------0000-000000-000000</v>
      </c>
      <c r="AL62" s="23"/>
      <c r="AM62" s="23"/>
      <c r="AN62" s="23"/>
      <c r="AO62" s="23"/>
      <c r="AP62" s="25">
        <f t="shared" si="3"/>
        <v>0</v>
      </c>
      <c r="AQ62" s="25"/>
      <c r="AR62" s="23"/>
      <c r="AS62" s="24"/>
      <c r="AT62" s="26"/>
      <c r="AU62" s="25"/>
      <c r="AV62" s="23"/>
      <c r="AW62" s="25"/>
      <c r="AX62" s="26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1" t="s">
        <v>102</v>
      </c>
    </row>
    <row r="63" spans="4:63" s="2" customFormat="1" ht="12.75" customHeight="1" x14ac:dyDescent="0.2">
      <c r="D63" s="22" t="s">
        <v>155</v>
      </c>
      <c r="E63" s="21"/>
      <c r="F63" s="23" t="s">
        <v>72</v>
      </c>
      <c r="G63" s="24">
        <f>'Journal Template'!$D$11</f>
        <v>0</v>
      </c>
      <c r="H63" s="23"/>
      <c r="I63" s="23"/>
      <c r="J63" s="23"/>
      <c r="K63" s="23"/>
      <c r="L63" s="67">
        <f>'Journal Template'!K69</f>
        <v>0</v>
      </c>
      <c r="M63" s="23"/>
      <c r="N63" s="84">
        <f>'Journal Template'!Z69</f>
        <v>0</v>
      </c>
      <c r="O63" s="66" t="str">
        <f>IFERROR(VLOOKUP('Journal Template'!H69,'PPM Expenditure Types'!$A:$B,2,FALSE),"")</f>
        <v/>
      </c>
      <c r="P63" s="66" t="str">
        <f>IFERROR(VLOOKUP('Journal Template'!G69,'PPM Expenditure Org Values'!$A:$B,2,FALSE),"")</f>
        <v/>
      </c>
      <c r="Q63" s="23"/>
      <c r="R63" s="23"/>
      <c r="S63" s="23"/>
      <c r="T63" s="23"/>
      <c r="U63" s="76">
        <f>IF('Journal Template'!R69&gt;0,'Journal Template'!R69,'Journal Template'!S69*-1)</f>
        <v>0</v>
      </c>
      <c r="V63" s="23"/>
      <c r="W63" s="23"/>
      <c r="X63" s="23"/>
      <c r="Y63" s="23"/>
      <c r="Z63" s="23"/>
      <c r="AA63" s="23"/>
      <c r="AB63" s="66" t="str">
        <f>$H$6&amp;"_"&amp;52</f>
        <v>RITMXXXXXXX_52</v>
      </c>
      <c r="AC63" s="23" t="s">
        <v>91</v>
      </c>
      <c r="AD63" s="23"/>
      <c r="AE63" s="67">
        <f>'Journal Template'!Y69</f>
        <v>0</v>
      </c>
      <c r="AF63" s="24">
        <f t="shared" si="0"/>
        <v>0</v>
      </c>
      <c r="AG63" s="23" t="s">
        <v>164</v>
      </c>
      <c r="AH63" s="25">
        <f t="shared" si="1"/>
        <v>0</v>
      </c>
      <c r="AI63" s="25"/>
      <c r="AJ63" s="66" t="str">
        <f>'Journal Template'!E69&amp;"-"&amp;'Journal Template'!F69&amp;"-"&amp;'Journal Template'!G69&amp;"-"&amp;'Journal Template'!H69&amp;"-"&amp;'Journal Template'!I69&amp;"-"&amp;'Journal Template'!J69&amp;"-"&amp;'Journal Template'!K69&amp;"-"&amp;'Journal Template'!L69&amp;"-"&amp;'Journal Template'!M69&amp;"-"&amp;'Journal Template'!N69&amp;"-"&amp;'Journal Template'!O69&amp;"-"&amp;'Journal Template'!P69</f>
        <v>---------0000-000000-000000</v>
      </c>
      <c r="AK63" s="66" t="str">
        <f t="shared" si="2"/>
        <v>---------0000-000000-000000</v>
      </c>
      <c r="AL63" s="23"/>
      <c r="AM63" s="23"/>
      <c r="AN63" s="23"/>
      <c r="AO63" s="23"/>
      <c r="AP63" s="25">
        <f t="shared" si="3"/>
        <v>0</v>
      </c>
      <c r="AQ63" s="25"/>
      <c r="AR63" s="23"/>
      <c r="AS63" s="24"/>
      <c r="AT63" s="26"/>
      <c r="AU63" s="25"/>
      <c r="AV63" s="23"/>
      <c r="AW63" s="25"/>
      <c r="AX63" s="26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1" t="s">
        <v>102</v>
      </c>
    </row>
    <row r="64" spans="4:63" s="2" customFormat="1" ht="12.75" customHeight="1" x14ac:dyDescent="0.2">
      <c r="D64" s="22" t="s">
        <v>155</v>
      </c>
      <c r="E64" s="21"/>
      <c r="F64" s="23" t="s">
        <v>72</v>
      </c>
      <c r="G64" s="24">
        <f>'Journal Template'!$D$11</f>
        <v>0</v>
      </c>
      <c r="H64" s="23"/>
      <c r="I64" s="23"/>
      <c r="J64" s="23"/>
      <c r="K64" s="23"/>
      <c r="L64" s="67">
        <f>'Journal Template'!K70</f>
        <v>0</v>
      </c>
      <c r="M64" s="23"/>
      <c r="N64" s="84">
        <f>'Journal Template'!Z70</f>
        <v>0</v>
      </c>
      <c r="O64" s="66" t="str">
        <f>IFERROR(VLOOKUP('Journal Template'!H70,'PPM Expenditure Types'!$A:$B,2,FALSE),"")</f>
        <v/>
      </c>
      <c r="P64" s="66" t="str">
        <f>IFERROR(VLOOKUP('Journal Template'!G70,'PPM Expenditure Org Values'!$A:$B,2,FALSE),"")</f>
        <v/>
      </c>
      <c r="Q64" s="23"/>
      <c r="R64" s="23"/>
      <c r="S64" s="23"/>
      <c r="T64" s="23"/>
      <c r="U64" s="76">
        <f>IF('Journal Template'!R70&gt;0,'Journal Template'!R70,'Journal Template'!S70*-1)</f>
        <v>0</v>
      </c>
      <c r="V64" s="23"/>
      <c r="W64" s="23"/>
      <c r="X64" s="23"/>
      <c r="Y64" s="23"/>
      <c r="Z64" s="23"/>
      <c r="AA64" s="23"/>
      <c r="AB64" s="66" t="str">
        <f>$H$6&amp;"_"&amp;53</f>
        <v>RITMXXXXXXX_53</v>
      </c>
      <c r="AC64" s="23" t="s">
        <v>91</v>
      </c>
      <c r="AD64" s="23"/>
      <c r="AE64" s="67">
        <f>'Journal Template'!Y70</f>
        <v>0</v>
      </c>
      <c r="AF64" s="24">
        <f t="shared" si="0"/>
        <v>0</v>
      </c>
      <c r="AG64" s="23" t="s">
        <v>164</v>
      </c>
      <c r="AH64" s="25">
        <f t="shared" si="1"/>
        <v>0</v>
      </c>
      <c r="AI64" s="25"/>
      <c r="AJ64" s="66" t="str">
        <f>'Journal Template'!E70&amp;"-"&amp;'Journal Template'!F70&amp;"-"&amp;'Journal Template'!G70&amp;"-"&amp;'Journal Template'!H70&amp;"-"&amp;'Journal Template'!I70&amp;"-"&amp;'Journal Template'!J70&amp;"-"&amp;'Journal Template'!K70&amp;"-"&amp;'Journal Template'!L70&amp;"-"&amp;'Journal Template'!M70&amp;"-"&amp;'Journal Template'!N70&amp;"-"&amp;'Journal Template'!O70&amp;"-"&amp;'Journal Template'!P70</f>
        <v>---------0000-000000-000000</v>
      </c>
      <c r="AK64" s="66" t="str">
        <f t="shared" si="2"/>
        <v>---------0000-000000-000000</v>
      </c>
      <c r="AL64" s="23"/>
      <c r="AM64" s="23"/>
      <c r="AN64" s="23"/>
      <c r="AO64" s="23"/>
      <c r="AP64" s="25">
        <f t="shared" si="3"/>
        <v>0</v>
      </c>
      <c r="AQ64" s="25"/>
      <c r="AR64" s="23"/>
      <c r="AS64" s="24"/>
      <c r="AT64" s="26"/>
      <c r="AU64" s="25"/>
      <c r="AV64" s="23"/>
      <c r="AW64" s="25"/>
      <c r="AX64" s="26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1" t="s">
        <v>102</v>
      </c>
    </row>
    <row r="65" spans="4:63" s="2" customFormat="1" ht="12.75" customHeight="1" x14ac:dyDescent="0.2">
      <c r="D65" s="22" t="s">
        <v>155</v>
      </c>
      <c r="E65" s="21"/>
      <c r="F65" s="23" t="s">
        <v>72</v>
      </c>
      <c r="G65" s="24">
        <f>'Journal Template'!$D$11</f>
        <v>0</v>
      </c>
      <c r="H65" s="23"/>
      <c r="I65" s="23"/>
      <c r="J65" s="23"/>
      <c r="K65" s="23"/>
      <c r="L65" s="67">
        <f>'Journal Template'!K71</f>
        <v>0</v>
      </c>
      <c r="M65" s="23"/>
      <c r="N65" s="84">
        <f>'Journal Template'!Z71</f>
        <v>0</v>
      </c>
      <c r="O65" s="66" t="str">
        <f>IFERROR(VLOOKUP('Journal Template'!H71,'PPM Expenditure Types'!$A:$B,2,FALSE),"")</f>
        <v/>
      </c>
      <c r="P65" s="66" t="str">
        <f>IFERROR(VLOOKUP('Journal Template'!G71,'PPM Expenditure Org Values'!$A:$B,2,FALSE),"")</f>
        <v/>
      </c>
      <c r="Q65" s="23"/>
      <c r="R65" s="23"/>
      <c r="S65" s="23"/>
      <c r="T65" s="23"/>
      <c r="U65" s="76">
        <f>IF('Journal Template'!R71&gt;0,'Journal Template'!R71,'Journal Template'!S71*-1)</f>
        <v>0</v>
      </c>
      <c r="V65" s="23"/>
      <c r="W65" s="23"/>
      <c r="X65" s="23"/>
      <c r="Y65" s="23"/>
      <c r="Z65" s="23"/>
      <c r="AA65" s="23"/>
      <c r="AB65" s="66" t="str">
        <f>$H$6&amp;"_"&amp;54</f>
        <v>RITMXXXXXXX_54</v>
      </c>
      <c r="AC65" s="23" t="s">
        <v>91</v>
      </c>
      <c r="AD65" s="23"/>
      <c r="AE65" s="67">
        <f>'Journal Template'!Y71</f>
        <v>0</v>
      </c>
      <c r="AF65" s="24">
        <f t="shared" si="0"/>
        <v>0</v>
      </c>
      <c r="AG65" s="23" t="s">
        <v>164</v>
      </c>
      <c r="AH65" s="25">
        <f t="shared" si="1"/>
        <v>0</v>
      </c>
      <c r="AI65" s="25"/>
      <c r="AJ65" s="66" t="str">
        <f>'Journal Template'!E71&amp;"-"&amp;'Journal Template'!F71&amp;"-"&amp;'Journal Template'!G71&amp;"-"&amp;'Journal Template'!H71&amp;"-"&amp;'Journal Template'!I71&amp;"-"&amp;'Journal Template'!J71&amp;"-"&amp;'Journal Template'!K71&amp;"-"&amp;'Journal Template'!L71&amp;"-"&amp;'Journal Template'!M71&amp;"-"&amp;'Journal Template'!N71&amp;"-"&amp;'Journal Template'!O71&amp;"-"&amp;'Journal Template'!P71</f>
        <v>---------0000-000000-000000</v>
      </c>
      <c r="AK65" s="66" t="str">
        <f t="shared" si="2"/>
        <v>---------0000-000000-000000</v>
      </c>
      <c r="AL65" s="23"/>
      <c r="AM65" s="23"/>
      <c r="AN65" s="23"/>
      <c r="AO65" s="23"/>
      <c r="AP65" s="25">
        <f t="shared" si="3"/>
        <v>0</v>
      </c>
      <c r="AQ65" s="25"/>
      <c r="AR65" s="23"/>
      <c r="AS65" s="24"/>
      <c r="AT65" s="26"/>
      <c r="AU65" s="25"/>
      <c r="AV65" s="23"/>
      <c r="AW65" s="25"/>
      <c r="AX65" s="26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1" t="s">
        <v>102</v>
      </c>
    </row>
    <row r="66" spans="4:63" s="2" customFormat="1" ht="12.75" customHeight="1" x14ac:dyDescent="0.2">
      <c r="D66" s="22" t="s">
        <v>155</v>
      </c>
      <c r="E66" s="21"/>
      <c r="F66" s="23" t="s">
        <v>72</v>
      </c>
      <c r="G66" s="24">
        <f>'Journal Template'!$D$11</f>
        <v>0</v>
      </c>
      <c r="H66" s="23"/>
      <c r="I66" s="23"/>
      <c r="J66" s="23"/>
      <c r="K66" s="23"/>
      <c r="L66" s="67">
        <f>'Journal Template'!K72</f>
        <v>0</v>
      </c>
      <c r="M66" s="23"/>
      <c r="N66" s="84">
        <f>'Journal Template'!Z72</f>
        <v>0</v>
      </c>
      <c r="O66" s="66" t="str">
        <f>IFERROR(VLOOKUP('Journal Template'!H72,'PPM Expenditure Types'!$A:$B,2,FALSE),"")</f>
        <v/>
      </c>
      <c r="P66" s="66" t="str">
        <f>IFERROR(VLOOKUP('Journal Template'!G72,'PPM Expenditure Org Values'!$A:$B,2,FALSE),"")</f>
        <v/>
      </c>
      <c r="Q66" s="23"/>
      <c r="R66" s="23"/>
      <c r="S66" s="23"/>
      <c r="T66" s="23"/>
      <c r="U66" s="76">
        <f>IF('Journal Template'!R72&gt;0,'Journal Template'!R72,'Journal Template'!S72*-1)</f>
        <v>0</v>
      </c>
      <c r="V66" s="23"/>
      <c r="W66" s="23"/>
      <c r="X66" s="23"/>
      <c r="Y66" s="23"/>
      <c r="Z66" s="23"/>
      <c r="AA66" s="23"/>
      <c r="AB66" s="66" t="str">
        <f>$H$6&amp;"_"&amp;55</f>
        <v>RITMXXXXXXX_55</v>
      </c>
      <c r="AC66" s="23" t="s">
        <v>91</v>
      </c>
      <c r="AD66" s="23"/>
      <c r="AE66" s="67">
        <f>'Journal Template'!Y72</f>
        <v>0</v>
      </c>
      <c r="AF66" s="24">
        <f t="shared" si="0"/>
        <v>0</v>
      </c>
      <c r="AG66" s="23" t="s">
        <v>164</v>
      </c>
      <c r="AH66" s="25">
        <f t="shared" si="1"/>
        <v>0</v>
      </c>
      <c r="AI66" s="25"/>
      <c r="AJ66" s="66" t="str">
        <f>'Journal Template'!E72&amp;"-"&amp;'Journal Template'!F72&amp;"-"&amp;'Journal Template'!G72&amp;"-"&amp;'Journal Template'!H72&amp;"-"&amp;'Journal Template'!I72&amp;"-"&amp;'Journal Template'!J72&amp;"-"&amp;'Journal Template'!K72&amp;"-"&amp;'Journal Template'!L72&amp;"-"&amp;'Journal Template'!M72&amp;"-"&amp;'Journal Template'!N72&amp;"-"&amp;'Journal Template'!O72&amp;"-"&amp;'Journal Template'!P72</f>
        <v>---------0000-000000-000000</v>
      </c>
      <c r="AK66" s="66" t="str">
        <f t="shared" si="2"/>
        <v>---------0000-000000-000000</v>
      </c>
      <c r="AL66" s="23"/>
      <c r="AM66" s="23"/>
      <c r="AN66" s="23"/>
      <c r="AO66" s="23"/>
      <c r="AP66" s="25">
        <f t="shared" si="3"/>
        <v>0</v>
      </c>
      <c r="AQ66" s="25"/>
      <c r="AR66" s="23"/>
      <c r="AS66" s="24"/>
      <c r="AT66" s="26"/>
      <c r="AU66" s="25"/>
      <c r="AV66" s="23"/>
      <c r="AW66" s="25"/>
      <c r="AX66" s="26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1" t="s">
        <v>102</v>
      </c>
    </row>
    <row r="67" spans="4:63" s="2" customFormat="1" ht="12.75" customHeight="1" x14ac:dyDescent="0.2">
      <c r="D67" s="22" t="s">
        <v>155</v>
      </c>
      <c r="E67" s="21"/>
      <c r="F67" s="23" t="s">
        <v>72</v>
      </c>
      <c r="G67" s="24">
        <f>'Journal Template'!$D$11</f>
        <v>0</v>
      </c>
      <c r="H67" s="23"/>
      <c r="I67" s="23"/>
      <c r="J67" s="23"/>
      <c r="K67" s="23"/>
      <c r="L67" s="67">
        <f>'Journal Template'!K73</f>
        <v>0</v>
      </c>
      <c r="M67" s="23"/>
      <c r="N67" s="84">
        <f>'Journal Template'!Z73</f>
        <v>0</v>
      </c>
      <c r="O67" s="66" t="str">
        <f>IFERROR(VLOOKUP('Journal Template'!H73,'PPM Expenditure Types'!$A:$B,2,FALSE),"")</f>
        <v/>
      </c>
      <c r="P67" s="66" t="str">
        <f>IFERROR(VLOOKUP('Journal Template'!G73,'PPM Expenditure Org Values'!$A:$B,2,FALSE),"")</f>
        <v/>
      </c>
      <c r="Q67" s="23"/>
      <c r="R67" s="23"/>
      <c r="S67" s="23"/>
      <c r="T67" s="23"/>
      <c r="U67" s="76">
        <f>IF('Journal Template'!R73&gt;0,'Journal Template'!R73,'Journal Template'!S73*-1)</f>
        <v>0</v>
      </c>
      <c r="V67" s="23"/>
      <c r="W67" s="23"/>
      <c r="X67" s="23"/>
      <c r="Y67" s="23"/>
      <c r="Z67" s="23"/>
      <c r="AA67" s="23"/>
      <c r="AB67" s="66" t="str">
        <f>$H$6&amp;"_"&amp;56</f>
        <v>RITMXXXXXXX_56</v>
      </c>
      <c r="AC67" s="23" t="s">
        <v>91</v>
      </c>
      <c r="AD67" s="23"/>
      <c r="AE67" s="67">
        <f>'Journal Template'!Y73</f>
        <v>0</v>
      </c>
      <c r="AF67" s="24">
        <f t="shared" si="0"/>
        <v>0</v>
      </c>
      <c r="AG67" s="23" t="s">
        <v>164</v>
      </c>
      <c r="AH67" s="25">
        <f t="shared" si="1"/>
        <v>0</v>
      </c>
      <c r="AI67" s="25"/>
      <c r="AJ67" s="66" t="str">
        <f>'Journal Template'!E73&amp;"-"&amp;'Journal Template'!F73&amp;"-"&amp;'Journal Template'!G73&amp;"-"&amp;'Journal Template'!H73&amp;"-"&amp;'Journal Template'!I73&amp;"-"&amp;'Journal Template'!J73&amp;"-"&amp;'Journal Template'!K73&amp;"-"&amp;'Journal Template'!L73&amp;"-"&amp;'Journal Template'!M73&amp;"-"&amp;'Journal Template'!N73&amp;"-"&amp;'Journal Template'!O73&amp;"-"&amp;'Journal Template'!P73</f>
        <v>---------0000-000000-000000</v>
      </c>
      <c r="AK67" s="66" t="str">
        <f t="shared" si="2"/>
        <v>---------0000-000000-000000</v>
      </c>
      <c r="AL67" s="23"/>
      <c r="AM67" s="23"/>
      <c r="AN67" s="23"/>
      <c r="AO67" s="23"/>
      <c r="AP67" s="25">
        <f t="shared" si="3"/>
        <v>0</v>
      </c>
      <c r="AQ67" s="25"/>
      <c r="AR67" s="23"/>
      <c r="AS67" s="24"/>
      <c r="AT67" s="26"/>
      <c r="AU67" s="25"/>
      <c r="AV67" s="23"/>
      <c r="AW67" s="25"/>
      <c r="AX67" s="26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1" t="s">
        <v>102</v>
      </c>
    </row>
    <row r="68" spans="4:63" s="2" customFormat="1" ht="12.75" customHeight="1" x14ac:dyDescent="0.2">
      <c r="D68" s="22" t="s">
        <v>155</v>
      </c>
      <c r="E68" s="21"/>
      <c r="F68" s="23" t="s">
        <v>72</v>
      </c>
      <c r="G68" s="24">
        <f>'Journal Template'!$D$11</f>
        <v>0</v>
      </c>
      <c r="H68" s="23"/>
      <c r="I68" s="23"/>
      <c r="J68" s="23"/>
      <c r="K68" s="23"/>
      <c r="L68" s="67">
        <f>'Journal Template'!K74</f>
        <v>0</v>
      </c>
      <c r="M68" s="23"/>
      <c r="N68" s="84">
        <f>'Journal Template'!Z74</f>
        <v>0</v>
      </c>
      <c r="O68" s="66" t="str">
        <f>IFERROR(VLOOKUP('Journal Template'!H74,'PPM Expenditure Types'!$A:$B,2,FALSE),"")</f>
        <v/>
      </c>
      <c r="P68" s="66" t="str">
        <f>IFERROR(VLOOKUP('Journal Template'!G74,'PPM Expenditure Org Values'!$A:$B,2,FALSE),"")</f>
        <v/>
      </c>
      <c r="Q68" s="23"/>
      <c r="R68" s="23"/>
      <c r="S68" s="23"/>
      <c r="T68" s="23"/>
      <c r="U68" s="76">
        <f>IF('Journal Template'!R74&gt;0,'Journal Template'!R74,'Journal Template'!S74*-1)</f>
        <v>0</v>
      </c>
      <c r="V68" s="23"/>
      <c r="W68" s="23"/>
      <c r="X68" s="23"/>
      <c r="Y68" s="23"/>
      <c r="Z68" s="23"/>
      <c r="AA68" s="23"/>
      <c r="AB68" s="66" t="str">
        <f>$H$6&amp;"_"&amp;57</f>
        <v>RITMXXXXXXX_57</v>
      </c>
      <c r="AC68" s="23" t="s">
        <v>91</v>
      </c>
      <c r="AD68" s="23"/>
      <c r="AE68" s="67">
        <f>'Journal Template'!Y74</f>
        <v>0</v>
      </c>
      <c r="AF68" s="24">
        <f t="shared" si="0"/>
        <v>0</v>
      </c>
      <c r="AG68" s="23" t="s">
        <v>164</v>
      </c>
      <c r="AH68" s="25">
        <f t="shared" si="1"/>
        <v>0</v>
      </c>
      <c r="AI68" s="25"/>
      <c r="AJ68" s="66" t="str">
        <f>'Journal Template'!E74&amp;"-"&amp;'Journal Template'!F74&amp;"-"&amp;'Journal Template'!G74&amp;"-"&amp;'Journal Template'!H74&amp;"-"&amp;'Journal Template'!I74&amp;"-"&amp;'Journal Template'!J74&amp;"-"&amp;'Journal Template'!K74&amp;"-"&amp;'Journal Template'!L74&amp;"-"&amp;'Journal Template'!M74&amp;"-"&amp;'Journal Template'!N74&amp;"-"&amp;'Journal Template'!O74&amp;"-"&amp;'Journal Template'!P74</f>
        <v>---------0000-000000-000000</v>
      </c>
      <c r="AK68" s="66" t="str">
        <f t="shared" si="2"/>
        <v>---------0000-000000-000000</v>
      </c>
      <c r="AL68" s="23"/>
      <c r="AM68" s="23"/>
      <c r="AN68" s="23"/>
      <c r="AO68" s="23"/>
      <c r="AP68" s="25">
        <f t="shared" si="3"/>
        <v>0</v>
      </c>
      <c r="AQ68" s="25"/>
      <c r="AR68" s="23"/>
      <c r="AS68" s="24"/>
      <c r="AT68" s="26"/>
      <c r="AU68" s="25"/>
      <c r="AV68" s="23"/>
      <c r="AW68" s="25"/>
      <c r="AX68" s="26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1" t="s">
        <v>102</v>
      </c>
    </row>
    <row r="69" spans="4:63" s="2" customFormat="1" ht="12.75" customHeight="1" x14ac:dyDescent="0.2">
      <c r="D69" s="22" t="s">
        <v>155</v>
      </c>
      <c r="E69" s="21"/>
      <c r="F69" s="23" t="s">
        <v>72</v>
      </c>
      <c r="G69" s="24">
        <f>'Journal Template'!$D$11</f>
        <v>0</v>
      </c>
      <c r="H69" s="23"/>
      <c r="I69" s="23"/>
      <c r="J69" s="23"/>
      <c r="K69" s="23"/>
      <c r="L69" s="67">
        <f>'Journal Template'!K75</f>
        <v>0</v>
      </c>
      <c r="M69" s="23"/>
      <c r="N69" s="84">
        <f>'Journal Template'!Z75</f>
        <v>0</v>
      </c>
      <c r="O69" s="66" t="str">
        <f>IFERROR(VLOOKUP('Journal Template'!H75,'PPM Expenditure Types'!$A:$B,2,FALSE),"")</f>
        <v/>
      </c>
      <c r="P69" s="66" t="str">
        <f>IFERROR(VLOOKUP('Journal Template'!G75,'PPM Expenditure Org Values'!$A:$B,2,FALSE),"")</f>
        <v/>
      </c>
      <c r="Q69" s="23"/>
      <c r="R69" s="23"/>
      <c r="S69" s="23"/>
      <c r="T69" s="23"/>
      <c r="U69" s="76">
        <f>IF('Journal Template'!R75&gt;0,'Journal Template'!R75,'Journal Template'!S75*-1)</f>
        <v>0</v>
      </c>
      <c r="V69" s="23"/>
      <c r="W69" s="23"/>
      <c r="X69" s="23"/>
      <c r="Y69" s="23"/>
      <c r="Z69" s="23"/>
      <c r="AA69" s="23"/>
      <c r="AB69" s="66" t="str">
        <f>$H$6&amp;"_"&amp;58</f>
        <v>RITMXXXXXXX_58</v>
      </c>
      <c r="AC69" s="23" t="s">
        <v>91</v>
      </c>
      <c r="AD69" s="23"/>
      <c r="AE69" s="67">
        <f>'Journal Template'!Y75</f>
        <v>0</v>
      </c>
      <c r="AF69" s="24">
        <f t="shared" si="0"/>
        <v>0</v>
      </c>
      <c r="AG69" s="23" t="s">
        <v>164</v>
      </c>
      <c r="AH69" s="25">
        <f t="shared" si="1"/>
        <v>0</v>
      </c>
      <c r="AI69" s="25"/>
      <c r="AJ69" s="66" t="str">
        <f>'Journal Template'!E75&amp;"-"&amp;'Journal Template'!F75&amp;"-"&amp;'Journal Template'!G75&amp;"-"&amp;'Journal Template'!H75&amp;"-"&amp;'Journal Template'!I75&amp;"-"&amp;'Journal Template'!J75&amp;"-"&amp;'Journal Template'!K75&amp;"-"&amp;'Journal Template'!L75&amp;"-"&amp;'Journal Template'!M75&amp;"-"&amp;'Journal Template'!N75&amp;"-"&amp;'Journal Template'!O75&amp;"-"&amp;'Journal Template'!P75</f>
        <v>---------0000-000000-000000</v>
      </c>
      <c r="AK69" s="66" t="str">
        <f t="shared" si="2"/>
        <v>---------0000-000000-000000</v>
      </c>
      <c r="AL69" s="23"/>
      <c r="AM69" s="23"/>
      <c r="AN69" s="23"/>
      <c r="AO69" s="23"/>
      <c r="AP69" s="25">
        <f t="shared" si="3"/>
        <v>0</v>
      </c>
      <c r="AQ69" s="25"/>
      <c r="AR69" s="23"/>
      <c r="AS69" s="24"/>
      <c r="AT69" s="26"/>
      <c r="AU69" s="25"/>
      <c r="AV69" s="23"/>
      <c r="AW69" s="25"/>
      <c r="AX69" s="26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1" t="s">
        <v>102</v>
      </c>
    </row>
    <row r="70" spans="4:63" s="2" customFormat="1" ht="12.75" customHeight="1" x14ac:dyDescent="0.2">
      <c r="D70" s="22" t="s">
        <v>155</v>
      </c>
      <c r="E70" s="21"/>
      <c r="F70" s="23" t="s">
        <v>72</v>
      </c>
      <c r="G70" s="24">
        <f>'Journal Template'!$D$11</f>
        <v>0</v>
      </c>
      <c r="H70" s="23"/>
      <c r="I70" s="23"/>
      <c r="J70" s="23"/>
      <c r="K70" s="23"/>
      <c r="L70" s="67">
        <f>'Journal Template'!K76</f>
        <v>0</v>
      </c>
      <c r="M70" s="23"/>
      <c r="N70" s="84">
        <f>'Journal Template'!Z76</f>
        <v>0</v>
      </c>
      <c r="O70" s="66" t="str">
        <f>IFERROR(VLOOKUP('Journal Template'!H76,'PPM Expenditure Types'!$A:$B,2,FALSE),"")</f>
        <v/>
      </c>
      <c r="P70" s="66" t="str">
        <f>IFERROR(VLOOKUP('Journal Template'!G76,'PPM Expenditure Org Values'!$A:$B,2,FALSE),"")</f>
        <v/>
      </c>
      <c r="Q70" s="23"/>
      <c r="R70" s="23"/>
      <c r="S70" s="23"/>
      <c r="T70" s="23"/>
      <c r="U70" s="76">
        <f>IF('Journal Template'!R76&gt;0,'Journal Template'!R76,'Journal Template'!S76*-1)</f>
        <v>0</v>
      </c>
      <c r="V70" s="23"/>
      <c r="W70" s="23"/>
      <c r="X70" s="23"/>
      <c r="Y70" s="23"/>
      <c r="Z70" s="23"/>
      <c r="AA70" s="23"/>
      <c r="AB70" s="66" t="str">
        <f>$H$6&amp;"_"&amp;59</f>
        <v>RITMXXXXXXX_59</v>
      </c>
      <c r="AC70" s="23" t="s">
        <v>91</v>
      </c>
      <c r="AD70" s="23"/>
      <c r="AE70" s="67">
        <f>'Journal Template'!Y76</f>
        <v>0</v>
      </c>
      <c r="AF70" s="24">
        <f t="shared" si="0"/>
        <v>0</v>
      </c>
      <c r="AG70" s="23" t="s">
        <v>164</v>
      </c>
      <c r="AH70" s="25">
        <f t="shared" si="1"/>
        <v>0</v>
      </c>
      <c r="AI70" s="25"/>
      <c r="AJ70" s="66" t="str">
        <f>'Journal Template'!E76&amp;"-"&amp;'Journal Template'!F76&amp;"-"&amp;'Journal Template'!G76&amp;"-"&amp;'Journal Template'!H76&amp;"-"&amp;'Journal Template'!I76&amp;"-"&amp;'Journal Template'!J76&amp;"-"&amp;'Journal Template'!K76&amp;"-"&amp;'Journal Template'!L76&amp;"-"&amp;'Journal Template'!M76&amp;"-"&amp;'Journal Template'!N76&amp;"-"&amp;'Journal Template'!O76&amp;"-"&amp;'Journal Template'!P76</f>
        <v>---------0000-000000-000000</v>
      </c>
      <c r="AK70" s="66" t="str">
        <f t="shared" si="2"/>
        <v>---------0000-000000-000000</v>
      </c>
      <c r="AL70" s="23"/>
      <c r="AM70" s="23"/>
      <c r="AN70" s="23"/>
      <c r="AO70" s="23"/>
      <c r="AP70" s="25">
        <f t="shared" si="3"/>
        <v>0</v>
      </c>
      <c r="AQ70" s="25"/>
      <c r="AR70" s="23"/>
      <c r="AS70" s="24"/>
      <c r="AT70" s="26"/>
      <c r="AU70" s="25"/>
      <c r="AV70" s="23"/>
      <c r="AW70" s="25"/>
      <c r="AX70" s="26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1" t="s">
        <v>102</v>
      </c>
    </row>
    <row r="71" spans="4:63" s="2" customFormat="1" ht="12.75" customHeight="1" x14ac:dyDescent="0.2">
      <c r="D71" s="22" t="s">
        <v>155</v>
      </c>
      <c r="E71" s="21"/>
      <c r="F71" s="23" t="s">
        <v>72</v>
      </c>
      <c r="G71" s="24">
        <f>'Journal Template'!$D$11</f>
        <v>0</v>
      </c>
      <c r="H71" s="23"/>
      <c r="I71" s="23"/>
      <c r="J71" s="23"/>
      <c r="K71" s="23"/>
      <c r="L71" s="67">
        <f>'Journal Template'!K77</f>
        <v>0</v>
      </c>
      <c r="M71" s="23"/>
      <c r="N71" s="84">
        <f>'Journal Template'!Z77</f>
        <v>0</v>
      </c>
      <c r="O71" s="66" t="str">
        <f>IFERROR(VLOOKUP('Journal Template'!H77,'PPM Expenditure Types'!$A:$B,2,FALSE),"")</f>
        <v/>
      </c>
      <c r="P71" s="66" t="str">
        <f>IFERROR(VLOOKUP('Journal Template'!G77,'PPM Expenditure Org Values'!$A:$B,2,FALSE),"")</f>
        <v/>
      </c>
      <c r="Q71" s="23"/>
      <c r="R71" s="23"/>
      <c r="S71" s="23"/>
      <c r="T71" s="23"/>
      <c r="U71" s="76">
        <f>IF('Journal Template'!R77&gt;0,'Journal Template'!R77,'Journal Template'!S77*-1)</f>
        <v>0</v>
      </c>
      <c r="V71" s="23"/>
      <c r="W71" s="23"/>
      <c r="X71" s="23"/>
      <c r="Y71" s="23"/>
      <c r="Z71" s="23"/>
      <c r="AA71" s="23"/>
      <c r="AB71" s="66" t="str">
        <f>$H$6&amp;"_"&amp;60</f>
        <v>RITMXXXXXXX_60</v>
      </c>
      <c r="AC71" s="23" t="s">
        <v>91</v>
      </c>
      <c r="AD71" s="23"/>
      <c r="AE71" s="67">
        <f>'Journal Template'!Y77</f>
        <v>0</v>
      </c>
      <c r="AF71" s="24">
        <f t="shared" si="0"/>
        <v>0</v>
      </c>
      <c r="AG71" s="23" t="s">
        <v>164</v>
      </c>
      <c r="AH71" s="25">
        <f t="shared" si="1"/>
        <v>0</v>
      </c>
      <c r="AI71" s="25"/>
      <c r="AJ71" s="66" t="str">
        <f>'Journal Template'!E77&amp;"-"&amp;'Journal Template'!F77&amp;"-"&amp;'Journal Template'!G77&amp;"-"&amp;'Journal Template'!H77&amp;"-"&amp;'Journal Template'!I77&amp;"-"&amp;'Journal Template'!J77&amp;"-"&amp;'Journal Template'!K77&amp;"-"&amp;'Journal Template'!L77&amp;"-"&amp;'Journal Template'!M77&amp;"-"&amp;'Journal Template'!N77&amp;"-"&amp;'Journal Template'!O77&amp;"-"&amp;'Journal Template'!P77</f>
        <v>---------0000-000000-000000</v>
      </c>
      <c r="AK71" s="66" t="str">
        <f t="shared" si="2"/>
        <v>---------0000-000000-000000</v>
      </c>
      <c r="AL71" s="23"/>
      <c r="AM71" s="23"/>
      <c r="AN71" s="23"/>
      <c r="AO71" s="23"/>
      <c r="AP71" s="25">
        <f t="shared" si="3"/>
        <v>0</v>
      </c>
      <c r="AQ71" s="25"/>
      <c r="AR71" s="23"/>
      <c r="AS71" s="24"/>
      <c r="AT71" s="26"/>
      <c r="AU71" s="25"/>
      <c r="AV71" s="23"/>
      <c r="AW71" s="25"/>
      <c r="AX71" s="26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1" t="s">
        <v>102</v>
      </c>
    </row>
    <row r="72" spans="4:63" s="2" customFormat="1" ht="12.75" customHeight="1" x14ac:dyDescent="0.2">
      <c r="D72" s="22" t="s">
        <v>155</v>
      </c>
      <c r="E72" s="21"/>
      <c r="F72" s="23" t="s">
        <v>72</v>
      </c>
      <c r="G72" s="24">
        <f>'Journal Template'!$D$11</f>
        <v>0</v>
      </c>
      <c r="H72" s="23"/>
      <c r="I72" s="23"/>
      <c r="J72" s="23"/>
      <c r="K72" s="23"/>
      <c r="L72" s="67">
        <f>'Journal Template'!K78</f>
        <v>0</v>
      </c>
      <c r="M72" s="23"/>
      <c r="N72" s="84">
        <f>'Journal Template'!Z78</f>
        <v>0</v>
      </c>
      <c r="O72" s="66" t="str">
        <f>IFERROR(VLOOKUP('Journal Template'!H78,'PPM Expenditure Types'!$A:$B,2,FALSE),"")</f>
        <v/>
      </c>
      <c r="P72" s="66" t="str">
        <f>IFERROR(VLOOKUP('Journal Template'!G78,'PPM Expenditure Org Values'!$A:$B,2,FALSE),"")</f>
        <v/>
      </c>
      <c r="Q72" s="23"/>
      <c r="R72" s="23"/>
      <c r="S72" s="23"/>
      <c r="T72" s="23"/>
      <c r="U72" s="76">
        <f>IF('Journal Template'!R78&gt;0,'Journal Template'!R78,'Journal Template'!S78*-1)</f>
        <v>0</v>
      </c>
      <c r="V72" s="23"/>
      <c r="W72" s="23"/>
      <c r="X72" s="23"/>
      <c r="Y72" s="23"/>
      <c r="Z72" s="23"/>
      <c r="AA72" s="23"/>
      <c r="AB72" s="66" t="str">
        <f>$H$6&amp;"_"&amp;61</f>
        <v>RITMXXXXXXX_61</v>
      </c>
      <c r="AC72" s="23" t="s">
        <v>91</v>
      </c>
      <c r="AD72" s="23"/>
      <c r="AE72" s="67">
        <f>'Journal Template'!Y78</f>
        <v>0</v>
      </c>
      <c r="AF72" s="24">
        <f t="shared" si="0"/>
        <v>0</v>
      </c>
      <c r="AG72" s="23" t="s">
        <v>164</v>
      </c>
      <c r="AH72" s="25">
        <f t="shared" si="1"/>
        <v>0</v>
      </c>
      <c r="AI72" s="25"/>
      <c r="AJ72" s="66" t="str">
        <f>'Journal Template'!E78&amp;"-"&amp;'Journal Template'!F78&amp;"-"&amp;'Journal Template'!G78&amp;"-"&amp;'Journal Template'!H78&amp;"-"&amp;'Journal Template'!I78&amp;"-"&amp;'Journal Template'!J78&amp;"-"&amp;'Journal Template'!K78&amp;"-"&amp;'Journal Template'!L78&amp;"-"&amp;'Journal Template'!M78&amp;"-"&amp;'Journal Template'!N78&amp;"-"&amp;'Journal Template'!O78&amp;"-"&amp;'Journal Template'!P78</f>
        <v>---------0000-000000-000000</v>
      </c>
      <c r="AK72" s="66" t="str">
        <f t="shared" si="2"/>
        <v>---------0000-000000-000000</v>
      </c>
      <c r="AL72" s="23"/>
      <c r="AM72" s="23"/>
      <c r="AN72" s="23"/>
      <c r="AO72" s="23"/>
      <c r="AP72" s="25">
        <f t="shared" si="3"/>
        <v>0</v>
      </c>
      <c r="AQ72" s="25"/>
      <c r="AR72" s="23"/>
      <c r="AS72" s="24"/>
      <c r="AT72" s="26"/>
      <c r="AU72" s="25"/>
      <c r="AV72" s="23"/>
      <c r="AW72" s="25"/>
      <c r="AX72" s="26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1" t="s">
        <v>102</v>
      </c>
    </row>
    <row r="73" spans="4:63" s="2" customFormat="1" ht="12.75" customHeight="1" x14ac:dyDescent="0.2">
      <c r="D73" s="22" t="s">
        <v>155</v>
      </c>
      <c r="E73" s="21"/>
      <c r="F73" s="23" t="s">
        <v>72</v>
      </c>
      <c r="G73" s="24">
        <f>'Journal Template'!$D$11</f>
        <v>0</v>
      </c>
      <c r="H73" s="23"/>
      <c r="I73" s="23"/>
      <c r="J73" s="23"/>
      <c r="K73" s="23"/>
      <c r="L73" s="67">
        <f>'Journal Template'!K79</f>
        <v>0</v>
      </c>
      <c r="M73" s="23"/>
      <c r="N73" s="84">
        <f>'Journal Template'!Z79</f>
        <v>0</v>
      </c>
      <c r="O73" s="66" t="str">
        <f>IFERROR(VLOOKUP('Journal Template'!H79,'PPM Expenditure Types'!$A:$B,2,FALSE),"")</f>
        <v/>
      </c>
      <c r="P73" s="66" t="str">
        <f>IFERROR(VLOOKUP('Journal Template'!G79,'PPM Expenditure Org Values'!$A:$B,2,FALSE),"")</f>
        <v/>
      </c>
      <c r="Q73" s="23"/>
      <c r="R73" s="23"/>
      <c r="S73" s="23"/>
      <c r="T73" s="23"/>
      <c r="U73" s="76">
        <f>IF('Journal Template'!R79&gt;0,'Journal Template'!R79,'Journal Template'!S79*-1)</f>
        <v>0</v>
      </c>
      <c r="V73" s="23"/>
      <c r="W73" s="23"/>
      <c r="X73" s="23"/>
      <c r="Y73" s="23"/>
      <c r="Z73" s="23"/>
      <c r="AA73" s="23"/>
      <c r="AB73" s="66" t="str">
        <f>$H$6&amp;"_"&amp;62</f>
        <v>RITMXXXXXXX_62</v>
      </c>
      <c r="AC73" s="23" t="s">
        <v>91</v>
      </c>
      <c r="AD73" s="23"/>
      <c r="AE73" s="67">
        <f>'Journal Template'!Y79</f>
        <v>0</v>
      </c>
      <c r="AF73" s="24">
        <f t="shared" si="0"/>
        <v>0</v>
      </c>
      <c r="AG73" s="23" t="s">
        <v>164</v>
      </c>
      <c r="AH73" s="25">
        <f t="shared" si="1"/>
        <v>0</v>
      </c>
      <c r="AI73" s="25"/>
      <c r="AJ73" s="66" t="str">
        <f>'Journal Template'!E79&amp;"-"&amp;'Journal Template'!F79&amp;"-"&amp;'Journal Template'!G79&amp;"-"&amp;'Journal Template'!H79&amp;"-"&amp;'Journal Template'!I79&amp;"-"&amp;'Journal Template'!J79&amp;"-"&amp;'Journal Template'!K79&amp;"-"&amp;'Journal Template'!L79&amp;"-"&amp;'Journal Template'!M79&amp;"-"&amp;'Journal Template'!N79&amp;"-"&amp;'Journal Template'!O79&amp;"-"&amp;'Journal Template'!P79</f>
        <v>---------0000-000000-000000</v>
      </c>
      <c r="AK73" s="66" t="str">
        <f t="shared" si="2"/>
        <v>---------0000-000000-000000</v>
      </c>
      <c r="AL73" s="23"/>
      <c r="AM73" s="23"/>
      <c r="AN73" s="23"/>
      <c r="AO73" s="23"/>
      <c r="AP73" s="25">
        <f t="shared" si="3"/>
        <v>0</v>
      </c>
      <c r="AQ73" s="25"/>
      <c r="AR73" s="23"/>
      <c r="AS73" s="24"/>
      <c r="AT73" s="26"/>
      <c r="AU73" s="25"/>
      <c r="AV73" s="23"/>
      <c r="AW73" s="25"/>
      <c r="AX73" s="26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1" t="s">
        <v>102</v>
      </c>
    </row>
    <row r="74" spans="4:63" s="2" customFormat="1" ht="12.75" customHeight="1" x14ac:dyDescent="0.2">
      <c r="D74" s="22" t="s">
        <v>155</v>
      </c>
      <c r="E74" s="21"/>
      <c r="F74" s="23" t="s">
        <v>72</v>
      </c>
      <c r="G74" s="24">
        <f>'Journal Template'!$D$11</f>
        <v>0</v>
      </c>
      <c r="H74" s="23"/>
      <c r="I74" s="23"/>
      <c r="J74" s="23"/>
      <c r="K74" s="23"/>
      <c r="L74" s="67">
        <f>'Journal Template'!K80</f>
        <v>0</v>
      </c>
      <c r="M74" s="23"/>
      <c r="N74" s="84">
        <f>'Journal Template'!Z80</f>
        <v>0</v>
      </c>
      <c r="O74" s="66" t="str">
        <f>IFERROR(VLOOKUP('Journal Template'!H80,'PPM Expenditure Types'!$A:$B,2,FALSE),"")</f>
        <v/>
      </c>
      <c r="P74" s="66" t="str">
        <f>IFERROR(VLOOKUP('Journal Template'!G80,'PPM Expenditure Org Values'!$A:$B,2,FALSE),"")</f>
        <v/>
      </c>
      <c r="Q74" s="23"/>
      <c r="R74" s="23"/>
      <c r="S74" s="23"/>
      <c r="T74" s="23"/>
      <c r="U74" s="76">
        <f>IF('Journal Template'!R80&gt;0,'Journal Template'!R80,'Journal Template'!S80*-1)</f>
        <v>0</v>
      </c>
      <c r="V74" s="23"/>
      <c r="W74" s="23"/>
      <c r="X74" s="23"/>
      <c r="Y74" s="23"/>
      <c r="Z74" s="23"/>
      <c r="AA74" s="23"/>
      <c r="AB74" s="66" t="str">
        <f>$H$6&amp;"_"&amp;63</f>
        <v>RITMXXXXXXX_63</v>
      </c>
      <c r="AC74" s="23" t="s">
        <v>91</v>
      </c>
      <c r="AD74" s="23"/>
      <c r="AE74" s="67">
        <f>'Journal Template'!Y80</f>
        <v>0</v>
      </c>
      <c r="AF74" s="24">
        <f t="shared" si="0"/>
        <v>0</v>
      </c>
      <c r="AG74" s="23" t="s">
        <v>164</v>
      </c>
      <c r="AH74" s="25">
        <f t="shared" si="1"/>
        <v>0</v>
      </c>
      <c r="AI74" s="25"/>
      <c r="AJ74" s="66" t="str">
        <f>'Journal Template'!E80&amp;"-"&amp;'Journal Template'!F80&amp;"-"&amp;'Journal Template'!G80&amp;"-"&amp;'Journal Template'!H80&amp;"-"&amp;'Journal Template'!I80&amp;"-"&amp;'Journal Template'!J80&amp;"-"&amp;'Journal Template'!K80&amp;"-"&amp;'Journal Template'!L80&amp;"-"&amp;'Journal Template'!M80&amp;"-"&amp;'Journal Template'!N80&amp;"-"&amp;'Journal Template'!O80&amp;"-"&amp;'Journal Template'!P80</f>
        <v>---------0000-000000-000000</v>
      </c>
      <c r="AK74" s="66" t="str">
        <f t="shared" si="2"/>
        <v>---------0000-000000-000000</v>
      </c>
      <c r="AL74" s="23"/>
      <c r="AM74" s="23"/>
      <c r="AN74" s="23"/>
      <c r="AO74" s="23"/>
      <c r="AP74" s="25">
        <f t="shared" si="3"/>
        <v>0</v>
      </c>
      <c r="AQ74" s="25"/>
      <c r="AR74" s="23"/>
      <c r="AS74" s="24"/>
      <c r="AT74" s="26"/>
      <c r="AU74" s="25"/>
      <c r="AV74" s="23"/>
      <c r="AW74" s="25"/>
      <c r="AX74" s="26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1" t="s">
        <v>102</v>
      </c>
    </row>
    <row r="75" spans="4:63" s="2" customFormat="1" ht="12.75" customHeight="1" x14ac:dyDescent="0.2">
      <c r="D75" s="22" t="s">
        <v>155</v>
      </c>
      <c r="E75" s="21"/>
      <c r="F75" s="23" t="s">
        <v>72</v>
      </c>
      <c r="G75" s="24">
        <f>'Journal Template'!$D$11</f>
        <v>0</v>
      </c>
      <c r="H75" s="23"/>
      <c r="I75" s="23"/>
      <c r="J75" s="23"/>
      <c r="K75" s="23"/>
      <c r="L75" s="67">
        <f>'Journal Template'!K81</f>
        <v>0</v>
      </c>
      <c r="M75" s="23"/>
      <c r="N75" s="84">
        <f>'Journal Template'!Z81</f>
        <v>0</v>
      </c>
      <c r="O75" s="66" t="str">
        <f>IFERROR(VLOOKUP('Journal Template'!H81,'PPM Expenditure Types'!$A:$B,2,FALSE),"")</f>
        <v/>
      </c>
      <c r="P75" s="66" t="str">
        <f>IFERROR(VLOOKUP('Journal Template'!G81,'PPM Expenditure Org Values'!$A:$B,2,FALSE),"")</f>
        <v/>
      </c>
      <c r="Q75" s="23"/>
      <c r="R75" s="23"/>
      <c r="S75" s="23"/>
      <c r="T75" s="23"/>
      <c r="U75" s="76">
        <f>IF('Journal Template'!R81&gt;0,'Journal Template'!R81,'Journal Template'!S81*-1)</f>
        <v>0</v>
      </c>
      <c r="V75" s="23"/>
      <c r="W75" s="23"/>
      <c r="X75" s="23"/>
      <c r="Y75" s="23"/>
      <c r="Z75" s="23"/>
      <c r="AA75" s="23"/>
      <c r="AB75" s="66" t="str">
        <f>$H$6&amp;"_"&amp;64</f>
        <v>RITMXXXXXXX_64</v>
      </c>
      <c r="AC75" s="23" t="s">
        <v>91</v>
      </c>
      <c r="AD75" s="23"/>
      <c r="AE75" s="67">
        <f>'Journal Template'!Y81</f>
        <v>0</v>
      </c>
      <c r="AF75" s="24">
        <f t="shared" si="0"/>
        <v>0</v>
      </c>
      <c r="AG75" s="23" t="s">
        <v>164</v>
      </c>
      <c r="AH75" s="25">
        <f t="shared" si="1"/>
        <v>0</v>
      </c>
      <c r="AI75" s="25"/>
      <c r="AJ75" s="66" t="str">
        <f>'Journal Template'!E81&amp;"-"&amp;'Journal Template'!F81&amp;"-"&amp;'Journal Template'!G81&amp;"-"&amp;'Journal Template'!H81&amp;"-"&amp;'Journal Template'!I81&amp;"-"&amp;'Journal Template'!J81&amp;"-"&amp;'Journal Template'!K81&amp;"-"&amp;'Journal Template'!L81&amp;"-"&amp;'Journal Template'!M81&amp;"-"&amp;'Journal Template'!N81&amp;"-"&amp;'Journal Template'!O81&amp;"-"&amp;'Journal Template'!P81</f>
        <v>---------0000-000000-000000</v>
      </c>
      <c r="AK75" s="66" t="str">
        <f t="shared" si="2"/>
        <v>---------0000-000000-000000</v>
      </c>
      <c r="AL75" s="23"/>
      <c r="AM75" s="23"/>
      <c r="AN75" s="23"/>
      <c r="AO75" s="23"/>
      <c r="AP75" s="25">
        <f t="shared" si="3"/>
        <v>0</v>
      </c>
      <c r="AQ75" s="25"/>
      <c r="AR75" s="23"/>
      <c r="AS75" s="24"/>
      <c r="AT75" s="26"/>
      <c r="AU75" s="25"/>
      <c r="AV75" s="23"/>
      <c r="AW75" s="25"/>
      <c r="AX75" s="26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1" t="s">
        <v>102</v>
      </c>
    </row>
    <row r="76" spans="4:63" s="2" customFormat="1" ht="12.75" customHeight="1" x14ac:dyDescent="0.2">
      <c r="D76" s="22" t="s">
        <v>155</v>
      </c>
      <c r="E76" s="21"/>
      <c r="F76" s="23" t="s">
        <v>72</v>
      </c>
      <c r="G76" s="24">
        <f>'Journal Template'!$D$11</f>
        <v>0</v>
      </c>
      <c r="H76" s="23"/>
      <c r="I76" s="23"/>
      <c r="J76" s="23"/>
      <c r="K76" s="23"/>
      <c r="L76" s="67">
        <f>'Journal Template'!K82</f>
        <v>0</v>
      </c>
      <c r="M76" s="23"/>
      <c r="N76" s="84">
        <f>'Journal Template'!Z82</f>
        <v>0</v>
      </c>
      <c r="O76" s="66" t="str">
        <f>IFERROR(VLOOKUP('Journal Template'!H82,'PPM Expenditure Types'!$A:$B,2,FALSE),"")</f>
        <v/>
      </c>
      <c r="P76" s="66" t="str">
        <f>IFERROR(VLOOKUP('Journal Template'!G82,'PPM Expenditure Org Values'!$A:$B,2,FALSE),"")</f>
        <v/>
      </c>
      <c r="Q76" s="23"/>
      <c r="R76" s="23"/>
      <c r="S76" s="23"/>
      <c r="T76" s="23"/>
      <c r="U76" s="76">
        <f>IF('Journal Template'!R82&gt;0,'Journal Template'!R82,'Journal Template'!S82*-1)</f>
        <v>0</v>
      </c>
      <c r="V76" s="23"/>
      <c r="W76" s="23"/>
      <c r="X76" s="23"/>
      <c r="Y76" s="23"/>
      <c r="Z76" s="23"/>
      <c r="AA76" s="23"/>
      <c r="AB76" s="66" t="str">
        <f>$H$6&amp;"_"&amp;65</f>
        <v>RITMXXXXXXX_65</v>
      </c>
      <c r="AC76" s="23" t="s">
        <v>91</v>
      </c>
      <c r="AD76" s="23"/>
      <c r="AE76" s="67">
        <f>'Journal Template'!Y82</f>
        <v>0</v>
      </c>
      <c r="AF76" s="24">
        <f t="shared" si="0"/>
        <v>0</v>
      </c>
      <c r="AG76" s="23" t="s">
        <v>164</v>
      </c>
      <c r="AH76" s="25">
        <f t="shared" si="1"/>
        <v>0</v>
      </c>
      <c r="AI76" s="25"/>
      <c r="AJ76" s="66" t="str">
        <f>'Journal Template'!E82&amp;"-"&amp;'Journal Template'!F82&amp;"-"&amp;'Journal Template'!G82&amp;"-"&amp;'Journal Template'!H82&amp;"-"&amp;'Journal Template'!I82&amp;"-"&amp;'Journal Template'!J82&amp;"-"&amp;'Journal Template'!K82&amp;"-"&amp;'Journal Template'!L82&amp;"-"&amp;'Journal Template'!M82&amp;"-"&amp;'Journal Template'!N82&amp;"-"&amp;'Journal Template'!O82&amp;"-"&amp;'Journal Template'!P82</f>
        <v>---------0000-000000-000000</v>
      </c>
      <c r="AK76" s="66" t="str">
        <f t="shared" si="2"/>
        <v>---------0000-000000-000000</v>
      </c>
      <c r="AL76" s="23"/>
      <c r="AM76" s="23"/>
      <c r="AN76" s="23"/>
      <c r="AO76" s="23"/>
      <c r="AP76" s="25">
        <f t="shared" si="3"/>
        <v>0</v>
      </c>
      <c r="AQ76" s="25"/>
      <c r="AR76" s="23"/>
      <c r="AS76" s="24"/>
      <c r="AT76" s="26"/>
      <c r="AU76" s="25"/>
      <c r="AV76" s="23"/>
      <c r="AW76" s="25"/>
      <c r="AX76" s="26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1" t="s">
        <v>102</v>
      </c>
    </row>
    <row r="77" spans="4:63" s="2" customFormat="1" ht="12.75" customHeight="1" x14ac:dyDescent="0.2">
      <c r="D77" s="22" t="s">
        <v>155</v>
      </c>
      <c r="E77" s="21"/>
      <c r="F77" s="23" t="s">
        <v>72</v>
      </c>
      <c r="G77" s="24">
        <f>'Journal Template'!$D$11</f>
        <v>0</v>
      </c>
      <c r="H77" s="23"/>
      <c r="I77" s="23"/>
      <c r="J77" s="23"/>
      <c r="K77" s="23"/>
      <c r="L77" s="67">
        <f>'Journal Template'!K83</f>
        <v>0</v>
      </c>
      <c r="M77" s="23"/>
      <c r="N77" s="84">
        <f>'Journal Template'!Z83</f>
        <v>0</v>
      </c>
      <c r="O77" s="66" t="str">
        <f>IFERROR(VLOOKUP('Journal Template'!H83,'PPM Expenditure Types'!$A:$B,2,FALSE),"")</f>
        <v/>
      </c>
      <c r="P77" s="66" t="str">
        <f>IFERROR(VLOOKUP('Journal Template'!G83,'PPM Expenditure Org Values'!$A:$B,2,FALSE),"")</f>
        <v/>
      </c>
      <c r="Q77" s="23"/>
      <c r="R77" s="23"/>
      <c r="S77" s="23"/>
      <c r="T77" s="23"/>
      <c r="U77" s="76">
        <f>IF('Journal Template'!R83&gt;0,'Journal Template'!R83,'Journal Template'!S83*-1)</f>
        <v>0</v>
      </c>
      <c r="V77" s="23"/>
      <c r="W77" s="23"/>
      <c r="X77" s="23"/>
      <c r="Y77" s="23"/>
      <c r="Z77" s="23"/>
      <c r="AA77" s="23"/>
      <c r="AB77" s="66" t="str">
        <f>$H$6&amp;"_"&amp;66</f>
        <v>RITMXXXXXXX_66</v>
      </c>
      <c r="AC77" s="23" t="s">
        <v>91</v>
      </c>
      <c r="AD77" s="23"/>
      <c r="AE77" s="67">
        <f>'Journal Template'!Y83</f>
        <v>0</v>
      </c>
      <c r="AF77" s="24">
        <f t="shared" ref="AF77:AF110" si="4">G77</f>
        <v>0</v>
      </c>
      <c r="AG77" s="23" t="s">
        <v>164</v>
      </c>
      <c r="AH77" s="25">
        <f t="shared" ref="AH77:AH110" si="5">U77</f>
        <v>0</v>
      </c>
      <c r="AI77" s="25"/>
      <c r="AJ77" s="66" t="str">
        <f>'Journal Template'!E83&amp;"-"&amp;'Journal Template'!F83&amp;"-"&amp;'Journal Template'!G83&amp;"-"&amp;'Journal Template'!H83&amp;"-"&amp;'Journal Template'!I83&amp;"-"&amp;'Journal Template'!J83&amp;"-"&amp;'Journal Template'!K83&amp;"-"&amp;'Journal Template'!L83&amp;"-"&amp;'Journal Template'!M83&amp;"-"&amp;'Journal Template'!N83&amp;"-"&amp;'Journal Template'!O83&amp;"-"&amp;'Journal Template'!P83</f>
        <v>---------0000-000000-000000</v>
      </c>
      <c r="AK77" s="66" t="str">
        <f t="shared" ref="AK77:AK111" si="6">AJ77</f>
        <v>---------0000-000000-000000</v>
      </c>
      <c r="AL77" s="23"/>
      <c r="AM77" s="23"/>
      <c r="AN77" s="23"/>
      <c r="AO77" s="23"/>
      <c r="AP77" s="25">
        <f t="shared" ref="AP77:AP111" si="7">U77</f>
        <v>0</v>
      </c>
      <c r="AQ77" s="25"/>
      <c r="AR77" s="23"/>
      <c r="AS77" s="24"/>
      <c r="AT77" s="26"/>
      <c r="AU77" s="25"/>
      <c r="AV77" s="23"/>
      <c r="AW77" s="25"/>
      <c r="AX77" s="26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1" t="s">
        <v>102</v>
      </c>
    </row>
    <row r="78" spans="4:63" s="2" customFormat="1" ht="12.75" customHeight="1" x14ac:dyDescent="0.2">
      <c r="D78" s="22" t="s">
        <v>155</v>
      </c>
      <c r="E78" s="21"/>
      <c r="F78" s="23" t="s">
        <v>72</v>
      </c>
      <c r="G78" s="24">
        <f>'Journal Template'!$D$11</f>
        <v>0</v>
      </c>
      <c r="H78" s="23"/>
      <c r="I78" s="23"/>
      <c r="J78" s="23"/>
      <c r="K78" s="23"/>
      <c r="L78" s="67">
        <f>'Journal Template'!K84</f>
        <v>0</v>
      </c>
      <c r="M78" s="23"/>
      <c r="N78" s="84">
        <f>'Journal Template'!Z84</f>
        <v>0</v>
      </c>
      <c r="O78" s="66" t="str">
        <f>IFERROR(VLOOKUP('Journal Template'!H84,'PPM Expenditure Types'!$A:$B,2,FALSE),"")</f>
        <v/>
      </c>
      <c r="P78" s="66" t="str">
        <f>IFERROR(VLOOKUP('Journal Template'!G84,'PPM Expenditure Org Values'!$A:$B,2,FALSE),"")</f>
        <v/>
      </c>
      <c r="Q78" s="23"/>
      <c r="R78" s="23"/>
      <c r="S78" s="23"/>
      <c r="T78" s="23"/>
      <c r="U78" s="76">
        <f>IF('Journal Template'!R84&gt;0,'Journal Template'!R84,'Journal Template'!S84*-1)</f>
        <v>0</v>
      </c>
      <c r="V78" s="23"/>
      <c r="W78" s="23"/>
      <c r="X78" s="23"/>
      <c r="Y78" s="23"/>
      <c r="Z78" s="23"/>
      <c r="AA78" s="23"/>
      <c r="AB78" s="66" t="str">
        <f>$H$6&amp;"_"&amp;67</f>
        <v>RITMXXXXXXX_67</v>
      </c>
      <c r="AC78" s="23" t="s">
        <v>91</v>
      </c>
      <c r="AD78" s="23"/>
      <c r="AE78" s="67">
        <f>'Journal Template'!Y84</f>
        <v>0</v>
      </c>
      <c r="AF78" s="24">
        <f t="shared" si="4"/>
        <v>0</v>
      </c>
      <c r="AG78" s="23" t="s">
        <v>164</v>
      </c>
      <c r="AH78" s="25">
        <f t="shared" si="5"/>
        <v>0</v>
      </c>
      <c r="AI78" s="25"/>
      <c r="AJ78" s="66" t="str">
        <f>'Journal Template'!E84&amp;"-"&amp;'Journal Template'!F84&amp;"-"&amp;'Journal Template'!G84&amp;"-"&amp;'Journal Template'!H84&amp;"-"&amp;'Journal Template'!I84&amp;"-"&amp;'Journal Template'!J84&amp;"-"&amp;'Journal Template'!K84&amp;"-"&amp;'Journal Template'!L84&amp;"-"&amp;'Journal Template'!M84&amp;"-"&amp;'Journal Template'!N84&amp;"-"&amp;'Journal Template'!O84&amp;"-"&amp;'Journal Template'!P84</f>
        <v>---------0000-000000-000000</v>
      </c>
      <c r="AK78" s="66" t="str">
        <f t="shared" si="6"/>
        <v>---------0000-000000-000000</v>
      </c>
      <c r="AL78" s="23"/>
      <c r="AM78" s="23"/>
      <c r="AN78" s="23"/>
      <c r="AO78" s="23"/>
      <c r="AP78" s="25">
        <f t="shared" si="7"/>
        <v>0</v>
      </c>
      <c r="AQ78" s="25"/>
      <c r="AR78" s="23"/>
      <c r="AS78" s="24"/>
      <c r="AT78" s="26"/>
      <c r="AU78" s="25"/>
      <c r="AV78" s="23"/>
      <c r="AW78" s="25"/>
      <c r="AX78" s="26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1" t="s">
        <v>102</v>
      </c>
    </row>
    <row r="79" spans="4:63" s="2" customFormat="1" ht="12.75" customHeight="1" x14ac:dyDescent="0.2">
      <c r="D79" s="22" t="s">
        <v>155</v>
      </c>
      <c r="E79" s="21"/>
      <c r="F79" s="23" t="s">
        <v>72</v>
      </c>
      <c r="G79" s="24">
        <f>'Journal Template'!$D$11</f>
        <v>0</v>
      </c>
      <c r="H79" s="23"/>
      <c r="I79" s="23"/>
      <c r="J79" s="23"/>
      <c r="K79" s="23"/>
      <c r="L79" s="67">
        <f>'Journal Template'!K85</f>
        <v>0</v>
      </c>
      <c r="M79" s="23"/>
      <c r="N79" s="84">
        <f>'Journal Template'!Z85</f>
        <v>0</v>
      </c>
      <c r="O79" s="66" t="str">
        <f>IFERROR(VLOOKUP('Journal Template'!H85,'PPM Expenditure Types'!$A:$B,2,FALSE),"")</f>
        <v/>
      </c>
      <c r="P79" s="66" t="str">
        <f>IFERROR(VLOOKUP('Journal Template'!G85,'PPM Expenditure Org Values'!$A:$B,2,FALSE),"")</f>
        <v/>
      </c>
      <c r="Q79" s="23"/>
      <c r="R79" s="23"/>
      <c r="S79" s="23"/>
      <c r="T79" s="23"/>
      <c r="U79" s="76">
        <f>IF('Journal Template'!R85&gt;0,'Journal Template'!R85,'Journal Template'!S85*-1)</f>
        <v>0</v>
      </c>
      <c r="V79" s="23"/>
      <c r="W79" s="23"/>
      <c r="X79" s="23"/>
      <c r="Y79" s="23"/>
      <c r="Z79" s="23"/>
      <c r="AA79" s="23"/>
      <c r="AB79" s="66" t="str">
        <f>$H$6&amp;"_"&amp;68</f>
        <v>RITMXXXXXXX_68</v>
      </c>
      <c r="AC79" s="23" t="s">
        <v>91</v>
      </c>
      <c r="AD79" s="23"/>
      <c r="AE79" s="67">
        <f>'Journal Template'!Y85</f>
        <v>0</v>
      </c>
      <c r="AF79" s="24">
        <f t="shared" si="4"/>
        <v>0</v>
      </c>
      <c r="AG79" s="23" t="s">
        <v>164</v>
      </c>
      <c r="AH79" s="25">
        <f t="shared" si="5"/>
        <v>0</v>
      </c>
      <c r="AI79" s="25"/>
      <c r="AJ79" s="66" t="str">
        <f>'Journal Template'!E85&amp;"-"&amp;'Journal Template'!F85&amp;"-"&amp;'Journal Template'!G85&amp;"-"&amp;'Journal Template'!H85&amp;"-"&amp;'Journal Template'!I85&amp;"-"&amp;'Journal Template'!J85&amp;"-"&amp;'Journal Template'!K85&amp;"-"&amp;'Journal Template'!L85&amp;"-"&amp;'Journal Template'!M85&amp;"-"&amp;'Journal Template'!N85&amp;"-"&amp;'Journal Template'!O85&amp;"-"&amp;'Journal Template'!P85</f>
        <v>---------0000-000000-000000</v>
      </c>
      <c r="AK79" s="66" t="str">
        <f t="shared" si="6"/>
        <v>---------0000-000000-000000</v>
      </c>
      <c r="AL79" s="23"/>
      <c r="AM79" s="23"/>
      <c r="AN79" s="23"/>
      <c r="AO79" s="23"/>
      <c r="AP79" s="25">
        <f t="shared" si="7"/>
        <v>0</v>
      </c>
      <c r="AQ79" s="25"/>
      <c r="AR79" s="23"/>
      <c r="AS79" s="24"/>
      <c r="AT79" s="26"/>
      <c r="AU79" s="25"/>
      <c r="AV79" s="23"/>
      <c r="AW79" s="25"/>
      <c r="AX79" s="26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1" t="s">
        <v>102</v>
      </c>
    </row>
    <row r="80" spans="4:63" s="2" customFormat="1" ht="12.75" customHeight="1" x14ac:dyDescent="0.2">
      <c r="D80" s="22" t="s">
        <v>155</v>
      </c>
      <c r="E80" s="21"/>
      <c r="F80" s="23" t="s">
        <v>72</v>
      </c>
      <c r="G80" s="24">
        <f>'Journal Template'!$D$11</f>
        <v>0</v>
      </c>
      <c r="H80" s="23"/>
      <c r="I80" s="23"/>
      <c r="J80" s="23"/>
      <c r="K80" s="23"/>
      <c r="L80" s="67">
        <f>'Journal Template'!K86</f>
        <v>0</v>
      </c>
      <c r="M80" s="23"/>
      <c r="N80" s="84">
        <f>'Journal Template'!Z86</f>
        <v>0</v>
      </c>
      <c r="O80" s="66" t="str">
        <f>IFERROR(VLOOKUP('Journal Template'!H86,'PPM Expenditure Types'!$A:$B,2,FALSE),"")</f>
        <v/>
      </c>
      <c r="P80" s="66" t="str">
        <f>IFERROR(VLOOKUP('Journal Template'!G86,'PPM Expenditure Org Values'!$A:$B,2,FALSE),"")</f>
        <v/>
      </c>
      <c r="Q80" s="23"/>
      <c r="R80" s="23"/>
      <c r="S80" s="23"/>
      <c r="T80" s="23"/>
      <c r="U80" s="76">
        <f>IF('Journal Template'!R86&gt;0,'Journal Template'!R86,'Journal Template'!S86*-1)</f>
        <v>0</v>
      </c>
      <c r="V80" s="23"/>
      <c r="W80" s="23"/>
      <c r="X80" s="23"/>
      <c r="Y80" s="23"/>
      <c r="Z80" s="23"/>
      <c r="AA80" s="23"/>
      <c r="AB80" s="66" t="str">
        <f>$H$6&amp;"_"&amp;69</f>
        <v>RITMXXXXXXX_69</v>
      </c>
      <c r="AC80" s="23" t="s">
        <v>91</v>
      </c>
      <c r="AD80" s="23"/>
      <c r="AE80" s="67">
        <f>'Journal Template'!Y86</f>
        <v>0</v>
      </c>
      <c r="AF80" s="24">
        <f t="shared" si="4"/>
        <v>0</v>
      </c>
      <c r="AG80" s="23" t="s">
        <v>164</v>
      </c>
      <c r="AH80" s="25">
        <f t="shared" si="5"/>
        <v>0</v>
      </c>
      <c r="AI80" s="25"/>
      <c r="AJ80" s="66" t="str">
        <f>'Journal Template'!E86&amp;"-"&amp;'Journal Template'!F86&amp;"-"&amp;'Journal Template'!G86&amp;"-"&amp;'Journal Template'!H86&amp;"-"&amp;'Journal Template'!I86&amp;"-"&amp;'Journal Template'!J86&amp;"-"&amp;'Journal Template'!K86&amp;"-"&amp;'Journal Template'!L86&amp;"-"&amp;'Journal Template'!M86&amp;"-"&amp;'Journal Template'!N86&amp;"-"&amp;'Journal Template'!O86&amp;"-"&amp;'Journal Template'!P86</f>
        <v>---------0000-000000-000000</v>
      </c>
      <c r="AK80" s="66" t="str">
        <f t="shared" si="6"/>
        <v>---------0000-000000-000000</v>
      </c>
      <c r="AL80" s="23"/>
      <c r="AM80" s="23"/>
      <c r="AN80" s="23"/>
      <c r="AO80" s="23"/>
      <c r="AP80" s="25">
        <f t="shared" si="7"/>
        <v>0</v>
      </c>
      <c r="AQ80" s="25"/>
      <c r="AR80" s="23"/>
      <c r="AS80" s="24"/>
      <c r="AT80" s="26"/>
      <c r="AU80" s="25"/>
      <c r="AV80" s="23"/>
      <c r="AW80" s="25"/>
      <c r="AX80" s="26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1" t="s">
        <v>102</v>
      </c>
    </row>
    <row r="81" spans="4:63" s="2" customFormat="1" ht="12.75" customHeight="1" x14ac:dyDescent="0.2">
      <c r="D81" s="22" t="s">
        <v>155</v>
      </c>
      <c r="E81" s="21"/>
      <c r="F81" s="23" t="s">
        <v>72</v>
      </c>
      <c r="G81" s="24">
        <f>'Journal Template'!$D$11</f>
        <v>0</v>
      </c>
      <c r="H81" s="23"/>
      <c r="I81" s="23"/>
      <c r="J81" s="23"/>
      <c r="K81" s="23"/>
      <c r="L81" s="67">
        <f>'Journal Template'!K87</f>
        <v>0</v>
      </c>
      <c r="M81" s="23"/>
      <c r="N81" s="84">
        <f>'Journal Template'!Z87</f>
        <v>0</v>
      </c>
      <c r="O81" s="66" t="str">
        <f>IFERROR(VLOOKUP('Journal Template'!H87,'PPM Expenditure Types'!$A:$B,2,FALSE),"")</f>
        <v/>
      </c>
      <c r="P81" s="66" t="str">
        <f>IFERROR(VLOOKUP('Journal Template'!G87,'PPM Expenditure Org Values'!$A:$B,2,FALSE),"")</f>
        <v/>
      </c>
      <c r="Q81" s="23"/>
      <c r="R81" s="23"/>
      <c r="S81" s="23"/>
      <c r="T81" s="23"/>
      <c r="U81" s="76">
        <f>IF('Journal Template'!R87&gt;0,'Journal Template'!R87,'Journal Template'!S87*-1)</f>
        <v>0</v>
      </c>
      <c r="V81" s="23"/>
      <c r="W81" s="23"/>
      <c r="X81" s="23"/>
      <c r="Y81" s="23"/>
      <c r="Z81" s="23"/>
      <c r="AA81" s="23"/>
      <c r="AB81" s="66" t="str">
        <f>$H$6&amp;"_"&amp;70</f>
        <v>RITMXXXXXXX_70</v>
      </c>
      <c r="AC81" s="23" t="s">
        <v>91</v>
      </c>
      <c r="AD81" s="23"/>
      <c r="AE81" s="67">
        <f>'Journal Template'!Y87</f>
        <v>0</v>
      </c>
      <c r="AF81" s="24">
        <f t="shared" si="4"/>
        <v>0</v>
      </c>
      <c r="AG81" s="23" t="s">
        <v>164</v>
      </c>
      <c r="AH81" s="25">
        <f t="shared" si="5"/>
        <v>0</v>
      </c>
      <c r="AI81" s="25"/>
      <c r="AJ81" s="66" t="str">
        <f>'Journal Template'!E87&amp;"-"&amp;'Journal Template'!F87&amp;"-"&amp;'Journal Template'!G87&amp;"-"&amp;'Journal Template'!H87&amp;"-"&amp;'Journal Template'!I87&amp;"-"&amp;'Journal Template'!J87&amp;"-"&amp;'Journal Template'!K87&amp;"-"&amp;'Journal Template'!L87&amp;"-"&amp;'Journal Template'!M87&amp;"-"&amp;'Journal Template'!N87&amp;"-"&amp;'Journal Template'!O87&amp;"-"&amp;'Journal Template'!P87</f>
        <v>---------0000-000000-000000</v>
      </c>
      <c r="AK81" s="66" t="str">
        <f t="shared" si="6"/>
        <v>---------0000-000000-000000</v>
      </c>
      <c r="AL81" s="23"/>
      <c r="AM81" s="23"/>
      <c r="AN81" s="23"/>
      <c r="AO81" s="23"/>
      <c r="AP81" s="25">
        <f t="shared" si="7"/>
        <v>0</v>
      </c>
      <c r="AQ81" s="25"/>
      <c r="AR81" s="23"/>
      <c r="AS81" s="24"/>
      <c r="AT81" s="26"/>
      <c r="AU81" s="25"/>
      <c r="AV81" s="23"/>
      <c r="AW81" s="25"/>
      <c r="AX81" s="26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1" t="s">
        <v>102</v>
      </c>
    </row>
    <row r="82" spans="4:63" s="2" customFormat="1" ht="12.75" customHeight="1" x14ac:dyDescent="0.2">
      <c r="D82" s="22" t="s">
        <v>155</v>
      </c>
      <c r="E82" s="21"/>
      <c r="F82" s="23" t="s">
        <v>72</v>
      </c>
      <c r="G82" s="24">
        <f>'Journal Template'!$D$11</f>
        <v>0</v>
      </c>
      <c r="H82" s="23"/>
      <c r="I82" s="23"/>
      <c r="J82" s="23"/>
      <c r="K82" s="23"/>
      <c r="L82" s="67">
        <f>'Journal Template'!K88</f>
        <v>0</v>
      </c>
      <c r="M82" s="23"/>
      <c r="N82" s="84">
        <f>'Journal Template'!Z88</f>
        <v>0</v>
      </c>
      <c r="O82" s="66" t="str">
        <f>IFERROR(VLOOKUP('Journal Template'!H88,'PPM Expenditure Types'!$A:$B,2,FALSE),"")</f>
        <v/>
      </c>
      <c r="P82" s="66" t="str">
        <f>IFERROR(VLOOKUP('Journal Template'!G88,'PPM Expenditure Org Values'!$A:$B,2,FALSE),"")</f>
        <v/>
      </c>
      <c r="Q82" s="23"/>
      <c r="R82" s="23"/>
      <c r="S82" s="23"/>
      <c r="T82" s="23"/>
      <c r="U82" s="76">
        <f>IF('Journal Template'!R88&gt;0,'Journal Template'!R88,'Journal Template'!S88*-1)</f>
        <v>0</v>
      </c>
      <c r="V82" s="23"/>
      <c r="W82" s="23"/>
      <c r="X82" s="23"/>
      <c r="Y82" s="23"/>
      <c r="Z82" s="23"/>
      <c r="AA82" s="23"/>
      <c r="AB82" s="66" t="str">
        <f>$H$6&amp;"_"&amp;71</f>
        <v>RITMXXXXXXX_71</v>
      </c>
      <c r="AC82" s="23" t="s">
        <v>91</v>
      </c>
      <c r="AD82" s="23"/>
      <c r="AE82" s="67">
        <f>'Journal Template'!Y88</f>
        <v>0</v>
      </c>
      <c r="AF82" s="24">
        <f t="shared" si="4"/>
        <v>0</v>
      </c>
      <c r="AG82" s="23" t="s">
        <v>164</v>
      </c>
      <c r="AH82" s="25">
        <f t="shared" si="5"/>
        <v>0</v>
      </c>
      <c r="AI82" s="25"/>
      <c r="AJ82" s="66" t="str">
        <f>'Journal Template'!E88&amp;"-"&amp;'Journal Template'!F88&amp;"-"&amp;'Journal Template'!G88&amp;"-"&amp;'Journal Template'!H88&amp;"-"&amp;'Journal Template'!I88&amp;"-"&amp;'Journal Template'!J88&amp;"-"&amp;'Journal Template'!K88&amp;"-"&amp;'Journal Template'!L88&amp;"-"&amp;'Journal Template'!M88&amp;"-"&amp;'Journal Template'!N88&amp;"-"&amp;'Journal Template'!O88&amp;"-"&amp;'Journal Template'!P88</f>
        <v>---------0000-000000-000000</v>
      </c>
      <c r="AK82" s="66" t="str">
        <f t="shared" si="6"/>
        <v>---------0000-000000-000000</v>
      </c>
      <c r="AL82" s="23"/>
      <c r="AM82" s="23"/>
      <c r="AN82" s="23"/>
      <c r="AO82" s="23"/>
      <c r="AP82" s="25">
        <f t="shared" si="7"/>
        <v>0</v>
      </c>
      <c r="AQ82" s="25"/>
      <c r="AR82" s="23"/>
      <c r="AS82" s="24"/>
      <c r="AT82" s="26"/>
      <c r="AU82" s="25"/>
      <c r="AV82" s="23"/>
      <c r="AW82" s="25"/>
      <c r="AX82" s="26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1" t="s">
        <v>102</v>
      </c>
    </row>
    <row r="83" spans="4:63" s="2" customFormat="1" ht="12.75" customHeight="1" x14ac:dyDescent="0.2">
      <c r="D83" s="22" t="s">
        <v>155</v>
      </c>
      <c r="E83" s="21"/>
      <c r="F83" s="23" t="s">
        <v>72</v>
      </c>
      <c r="G83" s="24">
        <f>'Journal Template'!$D$11</f>
        <v>0</v>
      </c>
      <c r="H83" s="23"/>
      <c r="I83" s="23"/>
      <c r="J83" s="23"/>
      <c r="K83" s="23"/>
      <c r="L83" s="67">
        <f>'Journal Template'!K89</f>
        <v>0</v>
      </c>
      <c r="M83" s="23"/>
      <c r="N83" s="84">
        <f>'Journal Template'!Z89</f>
        <v>0</v>
      </c>
      <c r="O83" s="66" t="str">
        <f>IFERROR(VLOOKUP('Journal Template'!H89,'PPM Expenditure Types'!$A:$B,2,FALSE),"")</f>
        <v/>
      </c>
      <c r="P83" s="66" t="str">
        <f>IFERROR(VLOOKUP('Journal Template'!G89,'PPM Expenditure Org Values'!$A:$B,2,FALSE),"")</f>
        <v/>
      </c>
      <c r="Q83" s="23"/>
      <c r="R83" s="23"/>
      <c r="S83" s="23"/>
      <c r="T83" s="23"/>
      <c r="U83" s="76">
        <f>IF('Journal Template'!R89&gt;0,'Journal Template'!R89,'Journal Template'!S89*-1)</f>
        <v>0</v>
      </c>
      <c r="V83" s="23"/>
      <c r="W83" s="23"/>
      <c r="X83" s="23"/>
      <c r="Y83" s="23"/>
      <c r="Z83" s="23"/>
      <c r="AA83" s="23"/>
      <c r="AB83" s="66" t="str">
        <f>$H$6&amp;"_"&amp;72</f>
        <v>RITMXXXXXXX_72</v>
      </c>
      <c r="AC83" s="23" t="s">
        <v>91</v>
      </c>
      <c r="AD83" s="23"/>
      <c r="AE83" s="67">
        <f>'Journal Template'!Y89</f>
        <v>0</v>
      </c>
      <c r="AF83" s="24">
        <f t="shared" si="4"/>
        <v>0</v>
      </c>
      <c r="AG83" s="23" t="s">
        <v>164</v>
      </c>
      <c r="AH83" s="25">
        <f t="shared" si="5"/>
        <v>0</v>
      </c>
      <c r="AI83" s="25"/>
      <c r="AJ83" s="66" t="str">
        <f>'Journal Template'!E89&amp;"-"&amp;'Journal Template'!F89&amp;"-"&amp;'Journal Template'!G89&amp;"-"&amp;'Journal Template'!H89&amp;"-"&amp;'Journal Template'!I89&amp;"-"&amp;'Journal Template'!J89&amp;"-"&amp;'Journal Template'!K89&amp;"-"&amp;'Journal Template'!L89&amp;"-"&amp;'Journal Template'!M89&amp;"-"&amp;'Journal Template'!N89&amp;"-"&amp;'Journal Template'!O89&amp;"-"&amp;'Journal Template'!P89</f>
        <v>---------0000-000000-000000</v>
      </c>
      <c r="AK83" s="66" t="str">
        <f t="shared" si="6"/>
        <v>---------0000-000000-000000</v>
      </c>
      <c r="AL83" s="23"/>
      <c r="AM83" s="23"/>
      <c r="AN83" s="23"/>
      <c r="AO83" s="23"/>
      <c r="AP83" s="25">
        <f t="shared" si="7"/>
        <v>0</v>
      </c>
      <c r="AQ83" s="25"/>
      <c r="AR83" s="23"/>
      <c r="AS83" s="24"/>
      <c r="AT83" s="26"/>
      <c r="AU83" s="25"/>
      <c r="AV83" s="23"/>
      <c r="AW83" s="25"/>
      <c r="AX83" s="26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1" t="s">
        <v>102</v>
      </c>
    </row>
    <row r="84" spans="4:63" s="2" customFormat="1" ht="12.75" customHeight="1" x14ac:dyDescent="0.2">
      <c r="D84" s="22" t="s">
        <v>155</v>
      </c>
      <c r="E84" s="21"/>
      <c r="F84" s="23" t="s">
        <v>72</v>
      </c>
      <c r="G84" s="24">
        <f>'Journal Template'!$D$11</f>
        <v>0</v>
      </c>
      <c r="H84" s="23"/>
      <c r="I84" s="23"/>
      <c r="J84" s="23"/>
      <c r="K84" s="23"/>
      <c r="L84" s="67">
        <f>'Journal Template'!K90</f>
        <v>0</v>
      </c>
      <c r="M84" s="23"/>
      <c r="N84" s="84">
        <f>'Journal Template'!Z90</f>
        <v>0</v>
      </c>
      <c r="O84" s="66" t="str">
        <f>IFERROR(VLOOKUP('Journal Template'!H90,'PPM Expenditure Types'!$A:$B,2,FALSE),"")</f>
        <v/>
      </c>
      <c r="P84" s="66" t="str">
        <f>IFERROR(VLOOKUP('Journal Template'!G90,'PPM Expenditure Org Values'!$A:$B,2,FALSE),"")</f>
        <v/>
      </c>
      <c r="Q84" s="23"/>
      <c r="R84" s="23"/>
      <c r="S84" s="23"/>
      <c r="T84" s="23"/>
      <c r="U84" s="76">
        <f>IF('Journal Template'!R90&gt;0,'Journal Template'!R90,'Journal Template'!S90*-1)</f>
        <v>0</v>
      </c>
      <c r="V84" s="23"/>
      <c r="W84" s="23"/>
      <c r="X84" s="23"/>
      <c r="Y84" s="23"/>
      <c r="Z84" s="23"/>
      <c r="AA84" s="23"/>
      <c r="AB84" s="66" t="str">
        <f>$H$6&amp;"_"&amp;73</f>
        <v>RITMXXXXXXX_73</v>
      </c>
      <c r="AC84" s="23" t="s">
        <v>91</v>
      </c>
      <c r="AD84" s="23"/>
      <c r="AE84" s="67">
        <f>'Journal Template'!Y90</f>
        <v>0</v>
      </c>
      <c r="AF84" s="24">
        <f t="shared" si="4"/>
        <v>0</v>
      </c>
      <c r="AG84" s="23" t="s">
        <v>164</v>
      </c>
      <c r="AH84" s="25">
        <f t="shared" si="5"/>
        <v>0</v>
      </c>
      <c r="AI84" s="25"/>
      <c r="AJ84" s="66" t="str">
        <f>'Journal Template'!E90&amp;"-"&amp;'Journal Template'!F90&amp;"-"&amp;'Journal Template'!G90&amp;"-"&amp;'Journal Template'!H90&amp;"-"&amp;'Journal Template'!I90&amp;"-"&amp;'Journal Template'!J90&amp;"-"&amp;'Journal Template'!K90&amp;"-"&amp;'Journal Template'!L90&amp;"-"&amp;'Journal Template'!M90&amp;"-"&amp;'Journal Template'!N90&amp;"-"&amp;'Journal Template'!O90&amp;"-"&amp;'Journal Template'!P90</f>
        <v>---------0000-000000-000000</v>
      </c>
      <c r="AK84" s="66" t="str">
        <f t="shared" si="6"/>
        <v>---------0000-000000-000000</v>
      </c>
      <c r="AL84" s="23"/>
      <c r="AM84" s="23"/>
      <c r="AN84" s="23"/>
      <c r="AO84" s="23"/>
      <c r="AP84" s="25">
        <f t="shared" si="7"/>
        <v>0</v>
      </c>
      <c r="AQ84" s="25"/>
      <c r="AR84" s="23"/>
      <c r="AS84" s="24"/>
      <c r="AT84" s="26"/>
      <c r="AU84" s="25"/>
      <c r="AV84" s="23"/>
      <c r="AW84" s="25"/>
      <c r="AX84" s="26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1" t="s">
        <v>102</v>
      </c>
    </row>
    <row r="85" spans="4:63" s="2" customFormat="1" ht="12.75" customHeight="1" x14ac:dyDescent="0.2">
      <c r="D85" s="22" t="s">
        <v>155</v>
      </c>
      <c r="E85" s="21"/>
      <c r="F85" s="23" t="s">
        <v>72</v>
      </c>
      <c r="G85" s="24">
        <f>'Journal Template'!$D$11</f>
        <v>0</v>
      </c>
      <c r="H85" s="23"/>
      <c r="I85" s="23"/>
      <c r="J85" s="23"/>
      <c r="K85" s="23"/>
      <c r="L85" s="67">
        <f>'Journal Template'!K91</f>
        <v>0</v>
      </c>
      <c r="M85" s="23"/>
      <c r="N85" s="84">
        <f>'Journal Template'!Z91</f>
        <v>0</v>
      </c>
      <c r="O85" s="66" t="str">
        <f>IFERROR(VLOOKUP('Journal Template'!H91,'PPM Expenditure Types'!$A:$B,2,FALSE),"")</f>
        <v/>
      </c>
      <c r="P85" s="66" t="str">
        <f>IFERROR(VLOOKUP('Journal Template'!G91,'PPM Expenditure Org Values'!$A:$B,2,FALSE),"")</f>
        <v/>
      </c>
      <c r="Q85" s="23"/>
      <c r="R85" s="23"/>
      <c r="S85" s="23"/>
      <c r="T85" s="23"/>
      <c r="U85" s="76">
        <f>IF('Journal Template'!R91&gt;0,'Journal Template'!R91,'Journal Template'!S91*-1)</f>
        <v>0</v>
      </c>
      <c r="V85" s="23"/>
      <c r="W85" s="23"/>
      <c r="X85" s="23"/>
      <c r="Y85" s="23"/>
      <c r="Z85" s="23"/>
      <c r="AA85" s="23"/>
      <c r="AB85" s="66" t="str">
        <f>$H$6&amp;"_"&amp;74</f>
        <v>RITMXXXXXXX_74</v>
      </c>
      <c r="AC85" s="23" t="s">
        <v>91</v>
      </c>
      <c r="AD85" s="23"/>
      <c r="AE85" s="67">
        <f>'Journal Template'!Y91</f>
        <v>0</v>
      </c>
      <c r="AF85" s="24">
        <f t="shared" si="4"/>
        <v>0</v>
      </c>
      <c r="AG85" s="23" t="s">
        <v>164</v>
      </c>
      <c r="AH85" s="25">
        <f t="shared" si="5"/>
        <v>0</v>
      </c>
      <c r="AI85" s="25"/>
      <c r="AJ85" s="66" t="str">
        <f>'Journal Template'!E91&amp;"-"&amp;'Journal Template'!F91&amp;"-"&amp;'Journal Template'!G91&amp;"-"&amp;'Journal Template'!H91&amp;"-"&amp;'Journal Template'!I91&amp;"-"&amp;'Journal Template'!J91&amp;"-"&amp;'Journal Template'!K91&amp;"-"&amp;'Journal Template'!L91&amp;"-"&amp;'Journal Template'!M91&amp;"-"&amp;'Journal Template'!N91&amp;"-"&amp;'Journal Template'!O91&amp;"-"&amp;'Journal Template'!P91</f>
        <v>---------0000-000000-000000</v>
      </c>
      <c r="AK85" s="66" t="str">
        <f t="shared" si="6"/>
        <v>---------0000-000000-000000</v>
      </c>
      <c r="AL85" s="23"/>
      <c r="AM85" s="23"/>
      <c r="AN85" s="23"/>
      <c r="AO85" s="23"/>
      <c r="AP85" s="25">
        <f t="shared" si="7"/>
        <v>0</v>
      </c>
      <c r="AQ85" s="25"/>
      <c r="AR85" s="23"/>
      <c r="AS85" s="24"/>
      <c r="AT85" s="26"/>
      <c r="AU85" s="25"/>
      <c r="AV85" s="23"/>
      <c r="AW85" s="25"/>
      <c r="AX85" s="26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1" t="s">
        <v>102</v>
      </c>
    </row>
    <row r="86" spans="4:63" s="2" customFormat="1" ht="12.75" customHeight="1" x14ac:dyDescent="0.2">
      <c r="D86" s="22" t="s">
        <v>155</v>
      </c>
      <c r="E86" s="21"/>
      <c r="F86" s="23" t="s">
        <v>72</v>
      </c>
      <c r="G86" s="24">
        <f>'Journal Template'!$D$11</f>
        <v>0</v>
      </c>
      <c r="H86" s="23"/>
      <c r="I86" s="23"/>
      <c r="J86" s="23"/>
      <c r="K86" s="23"/>
      <c r="L86" s="67">
        <f>'Journal Template'!K92</f>
        <v>0</v>
      </c>
      <c r="M86" s="23"/>
      <c r="N86" s="84">
        <f>'Journal Template'!Z92</f>
        <v>0</v>
      </c>
      <c r="O86" s="66" t="str">
        <f>IFERROR(VLOOKUP('Journal Template'!H92,'PPM Expenditure Types'!$A:$B,2,FALSE),"")</f>
        <v/>
      </c>
      <c r="P86" s="66" t="str">
        <f>IFERROR(VLOOKUP('Journal Template'!G92,'PPM Expenditure Org Values'!$A:$B,2,FALSE),"")</f>
        <v/>
      </c>
      <c r="Q86" s="23"/>
      <c r="R86" s="23"/>
      <c r="S86" s="23"/>
      <c r="T86" s="23"/>
      <c r="U86" s="76">
        <f>IF('Journal Template'!R92&gt;0,'Journal Template'!R92,'Journal Template'!S92*-1)</f>
        <v>0</v>
      </c>
      <c r="V86" s="23"/>
      <c r="W86" s="23"/>
      <c r="X86" s="23"/>
      <c r="Y86" s="23"/>
      <c r="Z86" s="23"/>
      <c r="AA86" s="23"/>
      <c r="AB86" s="66" t="str">
        <f>$H$6&amp;"_"&amp;75</f>
        <v>RITMXXXXXXX_75</v>
      </c>
      <c r="AC86" s="23" t="s">
        <v>91</v>
      </c>
      <c r="AD86" s="23"/>
      <c r="AE86" s="67">
        <f>'Journal Template'!Y92</f>
        <v>0</v>
      </c>
      <c r="AF86" s="24">
        <f t="shared" si="4"/>
        <v>0</v>
      </c>
      <c r="AG86" s="23" t="s">
        <v>164</v>
      </c>
      <c r="AH86" s="25">
        <f t="shared" si="5"/>
        <v>0</v>
      </c>
      <c r="AI86" s="25"/>
      <c r="AJ86" s="66" t="str">
        <f>'Journal Template'!E92&amp;"-"&amp;'Journal Template'!F92&amp;"-"&amp;'Journal Template'!G92&amp;"-"&amp;'Journal Template'!H92&amp;"-"&amp;'Journal Template'!I92&amp;"-"&amp;'Journal Template'!J92&amp;"-"&amp;'Journal Template'!K92&amp;"-"&amp;'Journal Template'!L92&amp;"-"&amp;'Journal Template'!M92&amp;"-"&amp;'Journal Template'!N92&amp;"-"&amp;'Journal Template'!O92&amp;"-"&amp;'Journal Template'!P92</f>
        <v>---------0000-000000-000000</v>
      </c>
      <c r="AK86" s="66" t="str">
        <f t="shared" si="6"/>
        <v>---------0000-000000-000000</v>
      </c>
      <c r="AL86" s="23"/>
      <c r="AM86" s="23"/>
      <c r="AN86" s="23"/>
      <c r="AO86" s="23"/>
      <c r="AP86" s="25">
        <f t="shared" si="7"/>
        <v>0</v>
      </c>
      <c r="AQ86" s="25"/>
      <c r="AR86" s="23"/>
      <c r="AS86" s="24"/>
      <c r="AT86" s="26"/>
      <c r="AU86" s="25"/>
      <c r="AV86" s="23"/>
      <c r="AW86" s="25"/>
      <c r="AX86" s="26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1" t="s">
        <v>102</v>
      </c>
    </row>
    <row r="87" spans="4:63" s="2" customFormat="1" ht="12.75" customHeight="1" x14ac:dyDescent="0.2">
      <c r="D87" s="22" t="s">
        <v>155</v>
      </c>
      <c r="E87" s="21"/>
      <c r="F87" s="23" t="s">
        <v>72</v>
      </c>
      <c r="G87" s="24">
        <f>'Journal Template'!$D$11</f>
        <v>0</v>
      </c>
      <c r="H87" s="23"/>
      <c r="I87" s="23"/>
      <c r="J87" s="23"/>
      <c r="K87" s="23"/>
      <c r="L87" s="67">
        <f>'Journal Template'!K93</f>
        <v>0</v>
      </c>
      <c r="M87" s="23"/>
      <c r="N87" s="84">
        <f>'Journal Template'!Z93</f>
        <v>0</v>
      </c>
      <c r="O87" s="66" t="str">
        <f>IFERROR(VLOOKUP('Journal Template'!H93,'PPM Expenditure Types'!$A:$B,2,FALSE),"")</f>
        <v/>
      </c>
      <c r="P87" s="66" t="str">
        <f>IFERROR(VLOOKUP('Journal Template'!G93,'PPM Expenditure Org Values'!$A:$B,2,FALSE),"")</f>
        <v/>
      </c>
      <c r="Q87" s="23"/>
      <c r="R87" s="23"/>
      <c r="S87" s="23"/>
      <c r="T87" s="23"/>
      <c r="U87" s="76">
        <f>IF('Journal Template'!R93&gt;0,'Journal Template'!R93,'Journal Template'!S93*-1)</f>
        <v>0</v>
      </c>
      <c r="V87" s="23"/>
      <c r="W87" s="23"/>
      <c r="X87" s="23"/>
      <c r="Y87" s="23"/>
      <c r="Z87" s="23"/>
      <c r="AA87" s="23"/>
      <c r="AB87" s="66" t="str">
        <f>$H$6&amp;"_"&amp;76</f>
        <v>RITMXXXXXXX_76</v>
      </c>
      <c r="AC87" s="23" t="s">
        <v>91</v>
      </c>
      <c r="AD87" s="23"/>
      <c r="AE87" s="67">
        <f>'Journal Template'!Y93</f>
        <v>0</v>
      </c>
      <c r="AF87" s="24">
        <f t="shared" si="4"/>
        <v>0</v>
      </c>
      <c r="AG87" s="23" t="s">
        <v>164</v>
      </c>
      <c r="AH87" s="25">
        <f t="shared" si="5"/>
        <v>0</v>
      </c>
      <c r="AI87" s="25"/>
      <c r="AJ87" s="66" t="str">
        <f>'Journal Template'!E93&amp;"-"&amp;'Journal Template'!F93&amp;"-"&amp;'Journal Template'!G93&amp;"-"&amp;'Journal Template'!H93&amp;"-"&amp;'Journal Template'!I93&amp;"-"&amp;'Journal Template'!J93&amp;"-"&amp;'Journal Template'!K93&amp;"-"&amp;'Journal Template'!L93&amp;"-"&amp;'Journal Template'!M93&amp;"-"&amp;'Journal Template'!N93&amp;"-"&amp;'Journal Template'!O93&amp;"-"&amp;'Journal Template'!P93</f>
        <v>---------0000-000000-000000</v>
      </c>
      <c r="AK87" s="66" t="str">
        <f t="shared" si="6"/>
        <v>---------0000-000000-000000</v>
      </c>
      <c r="AL87" s="23"/>
      <c r="AM87" s="23"/>
      <c r="AN87" s="23"/>
      <c r="AO87" s="23"/>
      <c r="AP87" s="25">
        <f t="shared" si="7"/>
        <v>0</v>
      </c>
      <c r="AQ87" s="25"/>
      <c r="AR87" s="23"/>
      <c r="AS87" s="24"/>
      <c r="AT87" s="26"/>
      <c r="AU87" s="25"/>
      <c r="AV87" s="23"/>
      <c r="AW87" s="25"/>
      <c r="AX87" s="26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1" t="s">
        <v>102</v>
      </c>
    </row>
    <row r="88" spans="4:63" s="2" customFormat="1" ht="12.75" customHeight="1" x14ac:dyDescent="0.2">
      <c r="D88" s="22" t="s">
        <v>155</v>
      </c>
      <c r="E88" s="21"/>
      <c r="F88" s="23" t="s">
        <v>72</v>
      </c>
      <c r="G88" s="24">
        <f>'Journal Template'!$D$11</f>
        <v>0</v>
      </c>
      <c r="H88" s="23"/>
      <c r="I88" s="23"/>
      <c r="J88" s="23"/>
      <c r="K88" s="23"/>
      <c r="L88" s="67">
        <f>'Journal Template'!K94</f>
        <v>0</v>
      </c>
      <c r="M88" s="23"/>
      <c r="N88" s="84">
        <f>'Journal Template'!Z94</f>
        <v>0</v>
      </c>
      <c r="O88" s="66" t="str">
        <f>IFERROR(VLOOKUP('Journal Template'!H94,'PPM Expenditure Types'!$A:$B,2,FALSE),"")</f>
        <v/>
      </c>
      <c r="P88" s="66" t="str">
        <f>IFERROR(VLOOKUP('Journal Template'!G94,'PPM Expenditure Org Values'!$A:$B,2,FALSE),"")</f>
        <v/>
      </c>
      <c r="Q88" s="23"/>
      <c r="R88" s="23"/>
      <c r="S88" s="23"/>
      <c r="T88" s="23"/>
      <c r="U88" s="76">
        <f>IF('Journal Template'!R94&gt;0,'Journal Template'!R94,'Journal Template'!S94*-1)</f>
        <v>0</v>
      </c>
      <c r="V88" s="23"/>
      <c r="W88" s="23"/>
      <c r="X88" s="23"/>
      <c r="Y88" s="23"/>
      <c r="Z88" s="23"/>
      <c r="AA88" s="23"/>
      <c r="AB88" s="66" t="str">
        <f>$H$6&amp;"_"&amp;77</f>
        <v>RITMXXXXXXX_77</v>
      </c>
      <c r="AC88" s="23" t="s">
        <v>91</v>
      </c>
      <c r="AD88" s="23"/>
      <c r="AE88" s="67">
        <f>'Journal Template'!Y94</f>
        <v>0</v>
      </c>
      <c r="AF88" s="24">
        <f t="shared" si="4"/>
        <v>0</v>
      </c>
      <c r="AG88" s="23" t="s">
        <v>164</v>
      </c>
      <c r="AH88" s="25">
        <f t="shared" si="5"/>
        <v>0</v>
      </c>
      <c r="AI88" s="25"/>
      <c r="AJ88" s="66" t="str">
        <f>'Journal Template'!E94&amp;"-"&amp;'Journal Template'!F94&amp;"-"&amp;'Journal Template'!G94&amp;"-"&amp;'Journal Template'!H94&amp;"-"&amp;'Journal Template'!I94&amp;"-"&amp;'Journal Template'!J94&amp;"-"&amp;'Journal Template'!K94&amp;"-"&amp;'Journal Template'!L94&amp;"-"&amp;'Journal Template'!M94&amp;"-"&amp;'Journal Template'!N94&amp;"-"&amp;'Journal Template'!O94&amp;"-"&amp;'Journal Template'!P94</f>
        <v>---------0000-000000-000000</v>
      </c>
      <c r="AK88" s="66" t="str">
        <f t="shared" si="6"/>
        <v>---------0000-000000-000000</v>
      </c>
      <c r="AL88" s="23"/>
      <c r="AM88" s="23"/>
      <c r="AN88" s="23"/>
      <c r="AO88" s="23"/>
      <c r="AP88" s="25">
        <f t="shared" si="7"/>
        <v>0</v>
      </c>
      <c r="AQ88" s="25"/>
      <c r="AR88" s="23"/>
      <c r="AS88" s="24"/>
      <c r="AT88" s="26"/>
      <c r="AU88" s="25"/>
      <c r="AV88" s="23"/>
      <c r="AW88" s="25"/>
      <c r="AX88" s="26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1" t="s">
        <v>102</v>
      </c>
    </row>
    <row r="89" spans="4:63" s="2" customFormat="1" ht="12.75" customHeight="1" x14ac:dyDescent="0.2">
      <c r="D89" s="22" t="s">
        <v>155</v>
      </c>
      <c r="E89" s="21"/>
      <c r="F89" s="23" t="s">
        <v>72</v>
      </c>
      <c r="G89" s="24">
        <f>'Journal Template'!$D$11</f>
        <v>0</v>
      </c>
      <c r="H89" s="23"/>
      <c r="I89" s="23"/>
      <c r="J89" s="23"/>
      <c r="K89" s="23"/>
      <c r="L89" s="67">
        <f>'Journal Template'!K95</f>
        <v>0</v>
      </c>
      <c r="M89" s="23"/>
      <c r="N89" s="84">
        <f>'Journal Template'!Z95</f>
        <v>0</v>
      </c>
      <c r="O89" s="66" t="str">
        <f>IFERROR(VLOOKUP('Journal Template'!H95,'PPM Expenditure Types'!$A:$B,2,FALSE),"")</f>
        <v/>
      </c>
      <c r="P89" s="66" t="str">
        <f>IFERROR(VLOOKUP('Journal Template'!G95,'PPM Expenditure Org Values'!$A:$B,2,FALSE),"")</f>
        <v/>
      </c>
      <c r="Q89" s="23"/>
      <c r="R89" s="23"/>
      <c r="S89" s="23"/>
      <c r="T89" s="23"/>
      <c r="U89" s="76">
        <f>IF('Journal Template'!R95&gt;0,'Journal Template'!R95,'Journal Template'!S95*-1)</f>
        <v>0</v>
      </c>
      <c r="V89" s="23"/>
      <c r="W89" s="23"/>
      <c r="X89" s="23"/>
      <c r="Y89" s="23"/>
      <c r="Z89" s="23"/>
      <c r="AA89" s="23"/>
      <c r="AB89" s="66" t="str">
        <f>$H$6&amp;"_"&amp;78</f>
        <v>RITMXXXXXXX_78</v>
      </c>
      <c r="AC89" s="23" t="s">
        <v>91</v>
      </c>
      <c r="AD89" s="23"/>
      <c r="AE89" s="67">
        <f>'Journal Template'!Y95</f>
        <v>0</v>
      </c>
      <c r="AF89" s="24">
        <f t="shared" si="4"/>
        <v>0</v>
      </c>
      <c r="AG89" s="23" t="s">
        <v>164</v>
      </c>
      <c r="AH89" s="25">
        <f t="shared" si="5"/>
        <v>0</v>
      </c>
      <c r="AI89" s="25"/>
      <c r="AJ89" s="66" t="str">
        <f>'Journal Template'!E95&amp;"-"&amp;'Journal Template'!F95&amp;"-"&amp;'Journal Template'!G95&amp;"-"&amp;'Journal Template'!H95&amp;"-"&amp;'Journal Template'!I95&amp;"-"&amp;'Journal Template'!J95&amp;"-"&amp;'Journal Template'!K95&amp;"-"&amp;'Journal Template'!L95&amp;"-"&amp;'Journal Template'!M95&amp;"-"&amp;'Journal Template'!N95&amp;"-"&amp;'Journal Template'!O95&amp;"-"&amp;'Journal Template'!P95</f>
        <v>---------0000-000000-000000</v>
      </c>
      <c r="AK89" s="66" t="str">
        <f t="shared" si="6"/>
        <v>---------0000-000000-000000</v>
      </c>
      <c r="AL89" s="23"/>
      <c r="AM89" s="23"/>
      <c r="AN89" s="23"/>
      <c r="AO89" s="23"/>
      <c r="AP89" s="25">
        <f t="shared" si="7"/>
        <v>0</v>
      </c>
      <c r="AQ89" s="25"/>
      <c r="AR89" s="23"/>
      <c r="AS89" s="24"/>
      <c r="AT89" s="26"/>
      <c r="AU89" s="25"/>
      <c r="AV89" s="23"/>
      <c r="AW89" s="25"/>
      <c r="AX89" s="26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1" t="s">
        <v>102</v>
      </c>
    </row>
    <row r="90" spans="4:63" s="2" customFormat="1" ht="12.75" customHeight="1" x14ac:dyDescent="0.2">
      <c r="D90" s="22" t="s">
        <v>155</v>
      </c>
      <c r="E90" s="21"/>
      <c r="F90" s="23" t="s">
        <v>72</v>
      </c>
      <c r="G90" s="24">
        <f>'Journal Template'!$D$11</f>
        <v>0</v>
      </c>
      <c r="H90" s="23"/>
      <c r="I90" s="23"/>
      <c r="J90" s="23"/>
      <c r="K90" s="23"/>
      <c r="L90" s="67">
        <f>'Journal Template'!K96</f>
        <v>0</v>
      </c>
      <c r="M90" s="23"/>
      <c r="N90" s="84">
        <f>'Journal Template'!Z96</f>
        <v>0</v>
      </c>
      <c r="O90" s="66" t="str">
        <f>IFERROR(VLOOKUP('Journal Template'!H96,'PPM Expenditure Types'!$A:$B,2,FALSE),"")</f>
        <v/>
      </c>
      <c r="P90" s="66" t="str">
        <f>IFERROR(VLOOKUP('Journal Template'!G96,'PPM Expenditure Org Values'!$A:$B,2,FALSE),"")</f>
        <v/>
      </c>
      <c r="Q90" s="23"/>
      <c r="R90" s="23"/>
      <c r="S90" s="23"/>
      <c r="T90" s="23"/>
      <c r="U90" s="76">
        <f>IF('Journal Template'!R96&gt;0,'Journal Template'!R96,'Journal Template'!S96*-1)</f>
        <v>0</v>
      </c>
      <c r="V90" s="23"/>
      <c r="W90" s="23"/>
      <c r="X90" s="23"/>
      <c r="Y90" s="23"/>
      <c r="Z90" s="23"/>
      <c r="AA90" s="23"/>
      <c r="AB90" s="66" t="str">
        <f>$H$6&amp;"_"&amp;79</f>
        <v>RITMXXXXXXX_79</v>
      </c>
      <c r="AC90" s="23" t="s">
        <v>91</v>
      </c>
      <c r="AD90" s="23"/>
      <c r="AE90" s="67">
        <f>'Journal Template'!Y96</f>
        <v>0</v>
      </c>
      <c r="AF90" s="24">
        <f t="shared" si="4"/>
        <v>0</v>
      </c>
      <c r="AG90" s="23" t="s">
        <v>164</v>
      </c>
      <c r="AH90" s="25">
        <f t="shared" si="5"/>
        <v>0</v>
      </c>
      <c r="AI90" s="25"/>
      <c r="AJ90" s="66" t="str">
        <f>'Journal Template'!E96&amp;"-"&amp;'Journal Template'!F96&amp;"-"&amp;'Journal Template'!G96&amp;"-"&amp;'Journal Template'!H96&amp;"-"&amp;'Journal Template'!I96&amp;"-"&amp;'Journal Template'!J96&amp;"-"&amp;'Journal Template'!K96&amp;"-"&amp;'Journal Template'!L96&amp;"-"&amp;'Journal Template'!M96&amp;"-"&amp;'Journal Template'!N96&amp;"-"&amp;'Journal Template'!O96&amp;"-"&amp;'Journal Template'!P96</f>
        <v>---------0000-000000-000000</v>
      </c>
      <c r="AK90" s="66" t="str">
        <f t="shared" si="6"/>
        <v>---------0000-000000-000000</v>
      </c>
      <c r="AL90" s="23"/>
      <c r="AM90" s="23"/>
      <c r="AN90" s="23"/>
      <c r="AO90" s="23"/>
      <c r="AP90" s="25">
        <f t="shared" si="7"/>
        <v>0</v>
      </c>
      <c r="AQ90" s="25"/>
      <c r="AR90" s="23"/>
      <c r="AS90" s="24"/>
      <c r="AT90" s="26"/>
      <c r="AU90" s="25"/>
      <c r="AV90" s="23"/>
      <c r="AW90" s="25"/>
      <c r="AX90" s="26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1" t="s">
        <v>102</v>
      </c>
    </row>
    <row r="91" spans="4:63" s="2" customFormat="1" ht="12.75" customHeight="1" x14ac:dyDescent="0.2">
      <c r="D91" s="22" t="s">
        <v>155</v>
      </c>
      <c r="E91" s="21"/>
      <c r="F91" s="23" t="s">
        <v>72</v>
      </c>
      <c r="G91" s="24">
        <f>'Journal Template'!$D$11</f>
        <v>0</v>
      </c>
      <c r="H91" s="23"/>
      <c r="I91" s="23"/>
      <c r="J91" s="23"/>
      <c r="K91" s="23"/>
      <c r="L91" s="67">
        <f>'Journal Template'!K97</f>
        <v>0</v>
      </c>
      <c r="M91" s="23"/>
      <c r="N91" s="84">
        <f>'Journal Template'!Z97</f>
        <v>0</v>
      </c>
      <c r="O91" s="66" t="str">
        <f>IFERROR(VLOOKUP('Journal Template'!H97,'PPM Expenditure Types'!$A:$B,2,FALSE),"")</f>
        <v/>
      </c>
      <c r="P91" s="66" t="str">
        <f>IFERROR(VLOOKUP('Journal Template'!G97,'PPM Expenditure Org Values'!$A:$B,2,FALSE),"")</f>
        <v/>
      </c>
      <c r="Q91" s="23"/>
      <c r="R91" s="23"/>
      <c r="S91" s="23"/>
      <c r="T91" s="23"/>
      <c r="U91" s="76">
        <f>IF('Journal Template'!R97&gt;0,'Journal Template'!R97,'Journal Template'!S97*-1)</f>
        <v>0</v>
      </c>
      <c r="V91" s="23"/>
      <c r="W91" s="23"/>
      <c r="X91" s="23"/>
      <c r="Y91" s="23"/>
      <c r="Z91" s="23"/>
      <c r="AA91" s="23"/>
      <c r="AB91" s="66" t="str">
        <f>$H$6&amp;"_"&amp;80</f>
        <v>RITMXXXXXXX_80</v>
      </c>
      <c r="AC91" s="23" t="s">
        <v>91</v>
      </c>
      <c r="AD91" s="23"/>
      <c r="AE91" s="67">
        <f>'Journal Template'!Y97</f>
        <v>0</v>
      </c>
      <c r="AF91" s="24">
        <f t="shared" si="4"/>
        <v>0</v>
      </c>
      <c r="AG91" s="23" t="s">
        <v>164</v>
      </c>
      <c r="AH91" s="25">
        <f t="shared" si="5"/>
        <v>0</v>
      </c>
      <c r="AI91" s="25"/>
      <c r="AJ91" s="66" t="str">
        <f>'Journal Template'!E97&amp;"-"&amp;'Journal Template'!F97&amp;"-"&amp;'Journal Template'!G97&amp;"-"&amp;'Journal Template'!H97&amp;"-"&amp;'Journal Template'!I97&amp;"-"&amp;'Journal Template'!J97&amp;"-"&amp;'Journal Template'!K97&amp;"-"&amp;'Journal Template'!L97&amp;"-"&amp;'Journal Template'!M97&amp;"-"&amp;'Journal Template'!N97&amp;"-"&amp;'Journal Template'!O97&amp;"-"&amp;'Journal Template'!P97</f>
        <v>---------0000-000000-000000</v>
      </c>
      <c r="AK91" s="66" t="str">
        <f t="shared" si="6"/>
        <v>---------0000-000000-000000</v>
      </c>
      <c r="AL91" s="23"/>
      <c r="AM91" s="23"/>
      <c r="AN91" s="23"/>
      <c r="AO91" s="23"/>
      <c r="AP91" s="25">
        <f t="shared" si="7"/>
        <v>0</v>
      </c>
      <c r="AQ91" s="25"/>
      <c r="AR91" s="23"/>
      <c r="AS91" s="24"/>
      <c r="AT91" s="26"/>
      <c r="AU91" s="25"/>
      <c r="AV91" s="23"/>
      <c r="AW91" s="25"/>
      <c r="AX91" s="26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1" t="s">
        <v>102</v>
      </c>
    </row>
    <row r="92" spans="4:63" s="2" customFormat="1" ht="12.75" customHeight="1" x14ac:dyDescent="0.2">
      <c r="D92" s="22" t="s">
        <v>155</v>
      </c>
      <c r="E92" s="21"/>
      <c r="F92" s="23" t="s">
        <v>72</v>
      </c>
      <c r="G92" s="24">
        <f>'Journal Template'!$D$11</f>
        <v>0</v>
      </c>
      <c r="H92" s="23"/>
      <c r="I92" s="23"/>
      <c r="J92" s="23"/>
      <c r="K92" s="23"/>
      <c r="L92" s="67">
        <f>'Journal Template'!K98</f>
        <v>0</v>
      </c>
      <c r="M92" s="23"/>
      <c r="N92" s="84">
        <f>'Journal Template'!Z98</f>
        <v>0</v>
      </c>
      <c r="O92" s="66" t="str">
        <f>IFERROR(VLOOKUP('Journal Template'!H98,'PPM Expenditure Types'!$A:$B,2,FALSE),"")</f>
        <v/>
      </c>
      <c r="P92" s="66" t="str">
        <f>IFERROR(VLOOKUP('Journal Template'!G98,'PPM Expenditure Org Values'!$A:$B,2,FALSE),"")</f>
        <v/>
      </c>
      <c r="Q92" s="23"/>
      <c r="R92" s="23"/>
      <c r="S92" s="23"/>
      <c r="T92" s="23"/>
      <c r="U92" s="76">
        <f>IF('Journal Template'!R98&gt;0,'Journal Template'!R98,'Journal Template'!S98*-1)</f>
        <v>0</v>
      </c>
      <c r="V92" s="23"/>
      <c r="W92" s="23"/>
      <c r="X92" s="23"/>
      <c r="Y92" s="23"/>
      <c r="Z92" s="23"/>
      <c r="AA92" s="23"/>
      <c r="AB92" s="66" t="str">
        <f>$H$6&amp;"_"&amp;81</f>
        <v>RITMXXXXXXX_81</v>
      </c>
      <c r="AC92" s="23" t="s">
        <v>91</v>
      </c>
      <c r="AD92" s="23"/>
      <c r="AE92" s="67">
        <f>'Journal Template'!Y98</f>
        <v>0</v>
      </c>
      <c r="AF92" s="24">
        <f t="shared" si="4"/>
        <v>0</v>
      </c>
      <c r="AG92" s="23" t="s">
        <v>164</v>
      </c>
      <c r="AH92" s="25">
        <f t="shared" si="5"/>
        <v>0</v>
      </c>
      <c r="AI92" s="25"/>
      <c r="AJ92" s="66" t="str">
        <f>'Journal Template'!E98&amp;"-"&amp;'Journal Template'!F98&amp;"-"&amp;'Journal Template'!G98&amp;"-"&amp;'Journal Template'!H98&amp;"-"&amp;'Journal Template'!I98&amp;"-"&amp;'Journal Template'!J98&amp;"-"&amp;'Journal Template'!K98&amp;"-"&amp;'Journal Template'!L98&amp;"-"&amp;'Journal Template'!M98&amp;"-"&amp;'Journal Template'!N98&amp;"-"&amp;'Journal Template'!O98&amp;"-"&amp;'Journal Template'!P98</f>
        <v>---------0000-000000-000000</v>
      </c>
      <c r="AK92" s="66" t="str">
        <f t="shared" si="6"/>
        <v>---------0000-000000-000000</v>
      </c>
      <c r="AL92" s="23"/>
      <c r="AM92" s="23"/>
      <c r="AN92" s="23"/>
      <c r="AO92" s="23"/>
      <c r="AP92" s="25">
        <f t="shared" si="7"/>
        <v>0</v>
      </c>
      <c r="AQ92" s="25"/>
      <c r="AR92" s="23"/>
      <c r="AS92" s="24"/>
      <c r="AT92" s="26"/>
      <c r="AU92" s="25"/>
      <c r="AV92" s="23"/>
      <c r="AW92" s="25"/>
      <c r="AX92" s="26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1" t="s">
        <v>102</v>
      </c>
    </row>
    <row r="93" spans="4:63" s="2" customFormat="1" ht="12.75" customHeight="1" x14ac:dyDescent="0.2">
      <c r="D93" s="22" t="s">
        <v>155</v>
      </c>
      <c r="E93" s="21"/>
      <c r="F93" s="23" t="s">
        <v>72</v>
      </c>
      <c r="G93" s="24">
        <f>'Journal Template'!$D$11</f>
        <v>0</v>
      </c>
      <c r="H93" s="23"/>
      <c r="I93" s="23"/>
      <c r="J93" s="23"/>
      <c r="K93" s="23"/>
      <c r="L93" s="67">
        <f>'Journal Template'!K99</f>
        <v>0</v>
      </c>
      <c r="M93" s="23"/>
      <c r="N93" s="84">
        <f>'Journal Template'!Z99</f>
        <v>0</v>
      </c>
      <c r="O93" s="66" t="str">
        <f>IFERROR(VLOOKUP('Journal Template'!H99,'PPM Expenditure Types'!$A:$B,2,FALSE),"")</f>
        <v/>
      </c>
      <c r="P93" s="66" t="str">
        <f>IFERROR(VLOOKUP('Journal Template'!G99,'PPM Expenditure Org Values'!$A:$B,2,FALSE),"")</f>
        <v/>
      </c>
      <c r="Q93" s="23"/>
      <c r="R93" s="23"/>
      <c r="S93" s="23"/>
      <c r="T93" s="23"/>
      <c r="U93" s="76">
        <f>IF('Journal Template'!R99&gt;0,'Journal Template'!R99,'Journal Template'!S99*-1)</f>
        <v>0</v>
      </c>
      <c r="V93" s="23"/>
      <c r="W93" s="23"/>
      <c r="X93" s="23"/>
      <c r="Y93" s="23"/>
      <c r="Z93" s="23"/>
      <c r="AA93" s="23"/>
      <c r="AB93" s="66" t="str">
        <f>$H$6&amp;"_"&amp;82</f>
        <v>RITMXXXXXXX_82</v>
      </c>
      <c r="AC93" s="23" t="s">
        <v>91</v>
      </c>
      <c r="AD93" s="23"/>
      <c r="AE93" s="67">
        <f>'Journal Template'!Y99</f>
        <v>0</v>
      </c>
      <c r="AF93" s="24">
        <f t="shared" si="4"/>
        <v>0</v>
      </c>
      <c r="AG93" s="23" t="s">
        <v>164</v>
      </c>
      <c r="AH93" s="25">
        <f t="shared" si="5"/>
        <v>0</v>
      </c>
      <c r="AI93" s="25"/>
      <c r="AJ93" s="66" t="str">
        <f>'Journal Template'!E99&amp;"-"&amp;'Journal Template'!F99&amp;"-"&amp;'Journal Template'!G99&amp;"-"&amp;'Journal Template'!H99&amp;"-"&amp;'Journal Template'!I99&amp;"-"&amp;'Journal Template'!J99&amp;"-"&amp;'Journal Template'!K99&amp;"-"&amp;'Journal Template'!L99&amp;"-"&amp;'Journal Template'!M99&amp;"-"&amp;'Journal Template'!N99&amp;"-"&amp;'Journal Template'!O99&amp;"-"&amp;'Journal Template'!P99</f>
        <v>---------0000-000000-000000</v>
      </c>
      <c r="AK93" s="66" t="str">
        <f t="shared" si="6"/>
        <v>---------0000-000000-000000</v>
      </c>
      <c r="AL93" s="23"/>
      <c r="AM93" s="23"/>
      <c r="AN93" s="23"/>
      <c r="AO93" s="23"/>
      <c r="AP93" s="25">
        <f t="shared" si="7"/>
        <v>0</v>
      </c>
      <c r="AQ93" s="25"/>
      <c r="AR93" s="23"/>
      <c r="AS93" s="24"/>
      <c r="AT93" s="26"/>
      <c r="AU93" s="25"/>
      <c r="AV93" s="23"/>
      <c r="AW93" s="25"/>
      <c r="AX93" s="26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1" t="s">
        <v>102</v>
      </c>
    </row>
    <row r="94" spans="4:63" s="2" customFormat="1" ht="12.75" customHeight="1" x14ac:dyDescent="0.2">
      <c r="D94" s="22" t="s">
        <v>155</v>
      </c>
      <c r="E94" s="21"/>
      <c r="F94" s="23" t="s">
        <v>72</v>
      </c>
      <c r="G94" s="24">
        <f>'Journal Template'!$D$11</f>
        <v>0</v>
      </c>
      <c r="H94" s="23"/>
      <c r="I94" s="23"/>
      <c r="J94" s="23"/>
      <c r="K94" s="23"/>
      <c r="L94" s="67">
        <f>'Journal Template'!K100</f>
        <v>0</v>
      </c>
      <c r="M94" s="23"/>
      <c r="N94" s="84">
        <f>'Journal Template'!Z100</f>
        <v>0</v>
      </c>
      <c r="O94" s="66" t="str">
        <f>IFERROR(VLOOKUP('Journal Template'!H100,'PPM Expenditure Types'!$A:$B,2,FALSE),"")</f>
        <v/>
      </c>
      <c r="P94" s="66" t="str">
        <f>IFERROR(VLOOKUP('Journal Template'!G100,'PPM Expenditure Org Values'!$A:$B,2,FALSE),"")</f>
        <v/>
      </c>
      <c r="Q94" s="23"/>
      <c r="R94" s="23"/>
      <c r="S94" s="23"/>
      <c r="T94" s="23"/>
      <c r="U94" s="76">
        <f>IF('Journal Template'!R100&gt;0,'Journal Template'!R100,'Journal Template'!S100*-1)</f>
        <v>0</v>
      </c>
      <c r="V94" s="23"/>
      <c r="W94" s="23"/>
      <c r="X94" s="23"/>
      <c r="Y94" s="23"/>
      <c r="Z94" s="23"/>
      <c r="AA94" s="23"/>
      <c r="AB94" s="66" t="str">
        <f>$H$6&amp;"_"&amp;83</f>
        <v>RITMXXXXXXX_83</v>
      </c>
      <c r="AC94" s="23" t="s">
        <v>91</v>
      </c>
      <c r="AD94" s="23"/>
      <c r="AE94" s="67">
        <f>'Journal Template'!Y100</f>
        <v>0</v>
      </c>
      <c r="AF94" s="24">
        <f t="shared" si="4"/>
        <v>0</v>
      </c>
      <c r="AG94" s="23" t="s">
        <v>164</v>
      </c>
      <c r="AH94" s="25">
        <f t="shared" si="5"/>
        <v>0</v>
      </c>
      <c r="AI94" s="25"/>
      <c r="AJ94" s="66" t="str">
        <f>'Journal Template'!E100&amp;"-"&amp;'Journal Template'!F100&amp;"-"&amp;'Journal Template'!G100&amp;"-"&amp;'Journal Template'!H100&amp;"-"&amp;'Journal Template'!I100&amp;"-"&amp;'Journal Template'!J100&amp;"-"&amp;'Journal Template'!K100&amp;"-"&amp;'Journal Template'!L100&amp;"-"&amp;'Journal Template'!M100&amp;"-"&amp;'Journal Template'!N100&amp;"-"&amp;'Journal Template'!O100&amp;"-"&amp;'Journal Template'!P100</f>
        <v>---------0000-000000-000000</v>
      </c>
      <c r="AK94" s="66" t="str">
        <f t="shared" si="6"/>
        <v>---------0000-000000-000000</v>
      </c>
      <c r="AL94" s="23"/>
      <c r="AM94" s="23"/>
      <c r="AN94" s="23"/>
      <c r="AO94" s="23"/>
      <c r="AP94" s="25">
        <f t="shared" si="7"/>
        <v>0</v>
      </c>
      <c r="AQ94" s="25"/>
      <c r="AR94" s="23"/>
      <c r="AS94" s="24"/>
      <c r="AT94" s="26"/>
      <c r="AU94" s="25"/>
      <c r="AV94" s="23"/>
      <c r="AW94" s="25"/>
      <c r="AX94" s="26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1" t="s">
        <v>102</v>
      </c>
    </row>
    <row r="95" spans="4:63" s="2" customFormat="1" ht="12.75" customHeight="1" x14ac:dyDescent="0.2">
      <c r="D95" s="22" t="s">
        <v>155</v>
      </c>
      <c r="E95" s="21"/>
      <c r="F95" s="23" t="s">
        <v>72</v>
      </c>
      <c r="G95" s="24">
        <f>'Journal Template'!$D$11</f>
        <v>0</v>
      </c>
      <c r="H95" s="23"/>
      <c r="I95" s="23"/>
      <c r="J95" s="23"/>
      <c r="K95" s="23"/>
      <c r="L95" s="67">
        <f>'Journal Template'!K101</f>
        <v>0</v>
      </c>
      <c r="M95" s="23"/>
      <c r="N95" s="84">
        <f>'Journal Template'!Z101</f>
        <v>0</v>
      </c>
      <c r="O95" s="66" t="str">
        <f>IFERROR(VLOOKUP('Journal Template'!H101,'PPM Expenditure Types'!$A:$B,2,FALSE),"")</f>
        <v/>
      </c>
      <c r="P95" s="66" t="str">
        <f>IFERROR(VLOOKUP('Journal Template'!G101,'PPM Expenditure Org Values'!$A:$B,2,FALSE),"")</f>
        <v/>
      </c>
      <c r="Q95" s="23"/>
      <c r="R95" s="23"/>
      <c r="S95" s="23"/>
      <c r="T95" s="23"/>
      <c r="U95" s="76">
        <f>IF('Journal Template'!R101&gt;0,'Journal Template'!R101,'Journal Template'!S101*-1)</f>
        <v>0</v>
      </c>
      <c r="V95" s="23"/>
      <c r="W95" s="23"/>
      <c r="X95" s="23"/>
      <c r="Y95" s="23"/>
      <c r="Z95" s="23"/>
      <c r="AA95" s="23"/>
      <c r="AB95" s="66" t="str">
        <f>$H$6&amp;"_"&amp;84</f>
        <v>RITMXXXXXXX_84</v>
      </c>
      <c r="AC95" s="23" t="s">
        <v>91</v>
      </c>
      <c r="AD95" s="23"/>
      <c r="AE95" s="67">
        <f>'Journal Template'!Y101</f>
        <v>0</v>
      </c>
      <c r="AF95" s="24">
        <f t="shared" si="4"/>
        <v>0</v>
      </c>
      <c r="AG95" s="23" t="s">
        <v>164</v>
      </c>
      <c r="AH95" s="25">
        <f t="shared" si="5"/>
        <v>0</v>
      </c>
      <c r="AI95" s="25"/>
      <c r="AJ95" s="66" t="str">
        <f>'Journal Template'!E101&amp;"-"&amp;'Journal Template'!F101&amp;"-"&amp;'Journal Template'!G101&amp;"-"&amp;'Journal Template'!H101&amp;"-"&amp;'Journal Template'!I101&amp;"-"&amp;'Journal Template'!J101&amp;"-"&amp;'Journal Template'!K101&amp;"-"&amp;'Journal Template'!L101&amp;"-"&amp;'Journal Template'!M101&amp;"-"&amp;'Journal Template'!N101&amp;"-"&amp;'Journal Template'!O101&amp;"-"&amp;'Journal Template'!P101</f>
        <v>---------0000-000000-000000</v>
      </c>
      <c r="AK95" s="66" t="str">
        <f t="shared" si="6"/>
        <v>---------0000-000000-000000</v>
      </c>
      <c r="AL95" s="23"/>
      <c r="AM95" s="23"/>
      <c r="AN95" s="23"/>
      <c r="AO95" s="23"/>
      <c r="AP95" s="25">
        <f t="shared" si="7"/>
        <v>0</v>
      </c>
      <c r="AQ95" s="25"/>
      <c r="AR95" s="23"/>
      <c r="AS95" s="24"/>
      <c r="AT95" s="26"/>
      <c r="AU95" s="25"/>
      <c r="AV95" s="23"/>
      <c r="AW95" s="25"/>
      <c r="AX95" s="26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1" t="s">
        <v>102</v>
      </c>
    </row>
    <row r="96" spans="4:63" s="2" customFormat="1" ht="12.75" customHeight="1" x14ac:dyDescent="0.2">
      <c r="D96" s="22" t="s">
        <v>155</v>
      </c>
      <c r="E96" s="21"/>
      <c r="F96" s="23" t="s">
        <v>72</v>
      </c>
      <c r="G96" s="24">
        <f>'Journal Template'!$D$11</f>
        <v>0</v>
      </c>
      <c r="H96" s="23"/>
      <c r="I96" s="23"/>
      <c r="J96" s="23"/>
      <c r="K96" s="23"/>
      <c r="L96" s="67">
        <f>'Journal Template'!K102</f>
        <v>0</v>
      </c>
      <c r="M96" s="23"/>
      <c r="N96" s="84">
        <f>'Journal Template'!Z102</f>
        <v>0</v>
      </c>
      <c r="O96" s="66" t="str">
        <f>IFERROR(VLOOKUP('Journal Template'!H102,'PPM Expenditure Types'!$A:$B,2,FALSE),"")</f>
        <v/>
      </c>
      <c r="P96" s="66" t="str">
        <f>IFERROR(VLOOKUP('Journal Template'!G102,'PPM Expenditure Org Values'!$A:$B,2,FALSE),"")</f>
        <v/>
      </c>
      <c r="Q96" s="23"/>
      <c r="R96" s="23"/>
      <c r="S96" s="23"/>
      <c r="T96" s="23"/>
      <c r="U96" s="76">
        <f>IF('Journal Template'!R102&gt;0,'Journal Template'!R102,'Journal Template'!S102*-1)</f>
        <v>0</v>
      </c>
      <c r="V96" s="23"/>
      <c r="W96" s="23"/>
      <c r="X96" s="23"/>
      <c r="Y96" s="23"/>
      <c r="Z96" s="23"/>
      <c r="AA96" s="23"/>
      <c r="AB96" s="66" t="str">
        <f>$H$6&amp;"_"&amp;85</f>
        <v>RITMXXXXXXX_85</v>
      </c>
      <c r="AC96" s="23" t="s">
        <v>91</v>
      </c>
      <c r="AD96" s="23"/>
      <c r="AE96" s="67">
        <f>'Journal Template'!Y102</f>
        <v>0</v>
      </c>
      <c r="AF96" s="24">
        <f t="shared" si="4"/>
        <v>0</v>
      </c>
      <c r="AG96" s="23" t="s">
        <v>164</v>
      </c>
      <c r="AH96" s="25">
        <f t="shared" si="5"/>
        <v>0</v>
      </c>
      <c r="AI96" s="25"/>
      <c r="AJ96" s="66" t="str">
        <f>'Journal Template'!E102&amp;"-"&amp;'Journal Template'!F102&amp;"-"&amp;'Journal Template'!G102&amp;"-"&amp;'Journal Template'!H102&amp;"-"&amp;'Journal Template'!I102&amp;"-"&amp;'Journal Template'!J102&amp;"-"&amp;'Journal Template'!K102&amp;"-"&amp;'Journal Template'!L102&amp;"-"&amp;'Journal Template'!M102&amp;"-"&amp;'Journal Template'!N102&amp;"-"&amp;'Journal Template'!O102&amp;"-"&amp;'Journal Template'!P102</f>
        <v>---------0000-000000-000000</v>
      </c>
      <c r="AK96" s="66" t="str">
        <f t="shared" si="6"/>
        <v>---------0000-000000-000000</v>
      </c>
      <c r="AL96" s="23"/>
      <c r="AM96" s="23"/>
      <c r="AN96" s="23"/>
      <c r="AO96" s="23"/>
      <c r="AP96" s="25">
        <f t="shared" si="7"/>
        <v>0</v>
      </c>
      <c r="AQ96" s="25"/>
      <c r="AR96" s="23"/>
      <c r="AS96" s="24"/>
      <c r="AT96" s="26"/>
      <c r="AU96" s="25"/>
      <c r="AV96" s="23"/>
      <c r="AW96" s="25"/>
      <c r="AX96" s="26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1" t="s">
        <v>102</v>
      </c>
    </row>
    <row r="97" spans="4:63" s="2" customFormat="1" ht="12.75" customHeight="1" x14ac:dyDescent="0.2">
      <c r="D97" s="22" t="s">
        <v>155</v>
      </c>
      <c r="E97" s="21"/>
      <c r="F97" s="23" t="s">
        <v>72</v>
      </c>
      <c r="G97" s="24">
        <f>'Journal Template'!$D$11</f>
        <v>0</v>
      </c>
      <c r="H97" s="23"/>
      <c r="I97" s="23"/>
      <c r="J97" s="23"/>
      <c r="K97" s="23"/>
      <c r="L97" s="67">
        <f>'Journal Template'!K103</f>
        <v>0</v>
      </c>
      <c r="M97" s="23"/>
      <c r="N97" s="84">
        <f>'Journal Template'!Z103</f>
        <v>0</v>
      </c>
      <c r="O97" s="66" t="str">
        <f>IFERROR(VLOOKUP('Journal Template'!H103,'PPM Expenditure Types'!$A:$B,2,FALSE),"")</f>
        <v/>
      </c>
      <c r="P97" s="66" t="str">
        <f>IFERROR(VLOOKUP('Journal Template'!G103,'PPM Expenditure Org Values'!$A:$B,2,FALSE),"")</f>
        <v/>
      </c>
      <c r="Q97" s="23"/>
      <c r="R97" s="23"/>
      <c r="S97" s="23"/>
      <c r="T97" s="23"/>
      <c r="U97" s="76">
        <f>IF('Journal Template'!R103&gt;0,'Journal Template'!R103,'Journal Template'!S103*-1)</f>
        <v>0</v>
      </c>
      <c r="V97" s="23"/>
      <c r="W97" s="23"/>
      <c r="X97" s="23"/>
      <c r="Y97" s="23"/>
      <c r="Z97" s="23"/>
      <c r="AA97" s="23"/>
      <c r="AB97" s="66" t="str">
        <f>$H$6&amp;"_"&amp;86</f>
        <v>RITMXXXXXXX_86</v>
      </c>
      <c r="AC97" s="23" t="s">
        <v>91</v>
      </c>
      <c r="AD97" s="23"/>
      <c r="AE97" s="67">
        <f>'Journal Template'!Y103</f>
        <v>0</v>
      </c>
      <c r="AF97" s="24">
        <f t="shared" si="4"/>
        <v>0</v>
      </c>
      <c r="AG97" s="23" t="s">
        <v>164</v>
      </c>
      <c r="AH97" s="25">
        <f t="shared" si="5"/>
        <v>0</v>
      </c>
      <c r="AI97" s="25"/>
      <c r="AJ97" s="66" t="str">
        <f>'Journal Template'!E103&amp;"-"&amp;'Journal Template'!F103&amp;"-"&amp;'Journal Template'!G103&amp;"-"&amp;'Journal Template'!H103&amp;"-"&amp;'Journal Template'!I103&amp;"-"&amp;'Journal Template'!J103&amp;"-"&amp;'Journal Template'!K103&amp;"-"&amp;'Journal Template'!L103&amp;"-"&amp;'Journal Template'!M103&amp;"-"&amp;'Journal Template'!N103&amp;"-"&amp;'Journal Template'!O103&amp;"-"&amp;'Journal Template'!P103</f>
        <v>---------0000-000000-000000</v>
      </c>
      <c r="AK97" s="66" t="str">
        <f t="shared" si="6"/>
        <v>---------0000-000000-000000</v>
      </c>
      <c r="AL97" s="23"/>
      <c r="AM97" s="23"/>
      <c r="AN97" s="23"/>
      <c r="AO97" s="23"/>
      <c r="AP97" s="25">
        <f t="shared" si="7"/>
        <v>0</v>
      </c>
      <c r="AQ97" s="25"/>
      <c r="AR97" s="23"/>
      <c r="AS97" s="24"/>
      <c r="AT97" s="26"/>
      <c r="AU97" s="25"/>
      <c r="AV97" s="23"/>
      <c r="AW97" s="25"/>
      <c r="AX97" s="26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1" t="s">
        <v>102</v>
      </c>
    </row>
    <row r="98" spans="4:63" s="2" customFormat="1" ht="12.75" customHeight="1" x14ac:dyDescent="0.2">
      <c r="D98" s="22" t="s">
        <v>155</v>
      </c>
      <c r="E98" s="21"/>
      <c r="F98" s="23" t="s">
        <v>72</v>
      </c>
      <c r="G98" s="24">
        <f>'Journal Template'!$D$11</f>
        <v>0</v>
      </c>
      <c r="H98" s="23"/>
      <c r="I98" s="23"/>
      <c r="J98" s="23"/>
      <c r="K98" s="23"/>
      <c r="L98" s="67">
        <f>'Journal Template'!K104</f>
        <v>0</v>
      </c>
      <c r="M98" s="23"/>
      <c r="N98" s="84">
        <f>'Journal Template'!Z104</f>
        <v>0</v>
      </c>
      <c r="O98" s="66" t="str">
        <f>IFERROR(VLOOKUP('Journal Template'!H104,'PPM Expenditure Types'!$A:$B,2,FALSE),"")</f>
        <v/>
      </c>
      <c r="P98" s="66" t="str">
        <f>IFERROR(VLOOKUP('Journal Template'!G104,'PPM Expenditure Org Values'!$A:$B,2,FALSE),"")</f>
        <v/>
      </c>
      <c r="Q98" s="23"/>
      <c r="R98" s="23"/>
      <c r="S98" s="23"/>
      <c r="T98" s="23"/>
      <c r="U98" s="76">
        <f>IF('Journal Template'!R104&gt;0,'Journal Template'!R104,'Journal Template'!S104*-1)</f>
        <v>0</v>
      </c>
      <c r="V98" s="23"/>
      <c r="W98" s="23"/>
      <c r="X98" s="23"/>
      <c r="Y98" s="23"/>
      <c r="Z98" s="23"/>
      <c r="AA98" s="23"/>
      <c r="AB98" s="66" t="str">
        <f>$H$6&amp;"_"&amp;87</f>
        <v>RITMXXXXXXX_87</v>
      </c>
      <c r="AC98" s="23" t="s">
        <v>91</v>
      </c>
      <c r="AD98" s="23"/>
      <c r="AE98" s="67">
        <f>'Journal Template'!Y104</f>
        <v>0</v>
      </c>
      <c r="AF98" s="24">
        <f t="shared" si="4"/>
        <v>0</v>
      </c>
      <c r="AG98" s="23" t="s">
        <v>164</v>
      </c>
      <c r="AH98" s="25">
        <f t="shared" si="5"/>
        <v>0</v>
      </c>
      <c r="AI98" s="25"/>
      <c r="AJ98" s="66" t="str">
        <f>'Journal Template'!E104&amp;"-"&amp;'Journal Template'!F104&amp;"-"&amp;'Journal Template'!G104&amp;"-"&amp;'Journal Template'!H104&amp;"-"&amp;'Journal Template'!I104&amp;"-"&amp;'Journal Template'!J104&amp;"-"&amp;'Journal Template'!K104&amp;"-"&amp;'Journal Template'!L104&amp;"-"&amp;'Journal Template'!M104&amp;"-"&amp;'Journal Template'!N104&amp;"-"&amp;'Journal Template'!O104&amp;"-"&amp;'Journal Template'!P104</f>
        <v>---------0000-000000-000000</v>
      </c>
      <c r="AK98" s="66" t="str">
        <f t="shared" si="6"/>
        <v>---------0000-000000-000000</v>
      </c>
      <c r="AL98" s="23"/>
      <c r="AM98" s="23"/>
      <c r="AN98" s="23"/>
      <c r="AO98" s="23"/>
      <c r="AP98" s="25">
        <f t="shared" si="7"/>
        <v>0</v>
      </c>
      <c r="AQ98" s="25"/>
      <c r="AR98" s="23"/>
      <c r="AS98" s="24"/>
      <c r="AT98" s="26"/>
      <c r="AU98" s="25"/>
      <c r="AV98" s="23"/>
      <c r="AW98" s="25"/>
      <c r="AX98" s="26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1" t="s">
        <v>102</v>
      </c>
    </row>
    <row r="99" spans="4:63" s="2" customFormat="1" ht="12.75" customHeight="1" x14ac:dyDescent="0.2">
      <c r="D99" s="22" t="s">
        <v>155</v>
      </c>
      <c r="E99" s="21"/>
      <c r="F99" s="23" t="s">
        <v>72</v>
      </c>
      <c r="G99" s="24">
        <f>'Journal Template'!$D$11</f>
        <v>0</v>
      </c>
      <c r="H99" s="23"/>
      <c r="I99" s="23"/>
      <c r="J99" s="23"/>
      <c r="K99" s="23"/>
      <c r="L99" s="67">
        <f>'Journal Template'!K105</f>
        <v>0</v>
      </c>
      <c r="M99" s="23"/>
      <c r="N99" s="84">
        <f>'Journal Template'!Z105</f>
        <v>0</v>
      </c>
      <c r="O99" s="66" t="str">
        <f>IFERROR(VLOOKUP('Journal Template'!H105,'PPM Expenditure Types'!$A:$B,2,FALSE),"")</f>
        <v/>
      </c>
      <c r="P99" s="66" t="str">
        <f>IFERROR(VLOOKUP('Journal Template'!G105,'PPM Expenditure Org Values'!$A:$B,2,FALSE),"")</f>
        <v/>
      </c>
      <c r="Q99" s="23"/>
      <c r="R99" s="23"/>
      <c r="S99" s="23"/>
      <c r="T99" s="23"/>
      <c r="U99" s="76">
        <f>IF('Journal Template'!R105&gt;0,'Journal Template'!R105,'Journal Template'!S105*-1)</f>
        <v>0</v>
      </c>
      <c r="V99" s="23"/>
      <c r="W99" s="23"/>
      <c r="X99" s="23"/>
      <c r="Y99" s="23"/>
      <c r="Z99" s="23"/>
      <c r="AA99" s="23"/>
      <c r="AB99" s="66" t="str">
        <f>$H$6&amp;"_"&amp;88</f>
        <v>RITMXXXXXXX_88</v>
      </c>
      <c r="AC99" s="23" t="s">
        <v>91</v>
      </c>
      <c r="AD99" s="23"/>
      <c r="AE99" s="67">
        <f>'Journal Template'!Y105</f>
        <v>0</v>
      </c>
      <c r="AF99" s="24">
        <f t="shared" si="4"/>
        <v>0</v>
      </c>
      <c r="AG99" s="23" t="s">
        <v>164</v>
      </c>
      <c r="AH99" s="25">
        <f t="shared" si="5"/>
        <v>0</v>
      </c>
      <c r="AI99" s="25"/>
      <c r="AJ99" s="66" t="str">
        <f>'Journal Template'!E105&amp;"-"&amp;'Journal Template'!F105&amp;"-"&amp;'Journal Template'!G105&amp;"-"&amp;'Journal Template'!H105&amp;"-"&amp;'Journal Template'!I105&amp;"-"&amp;'Journal Template'!J105&amp;"-"&amp;'Journal Template'!K105&amp;"-"&amp;'Journal Template'!L105&amp;"-"&amp;'Journal Template'!M105&amp;"-"&amp;'Journal Template'!N105&amp;"-"&amp;'Journal Template'!O105&amp;"-"&amp;'Journal Template'!P105</f>
        <v>---------0000-000000-000000</v>
      </c>
      <c r="AK99" s="66" t="str">
        <f t="shared" si="6"/>
        <v>---------0000-000000-000000</v>
      </c>
      <c r="AL99" s="23"/>
      <c r="AM99" s="23"/>
      <c r="AN99" s="23"/>
      <c r="AO99" s="23"/>
      <c r="AP99" s="25">
        <f t="shared" si="7"/>
        <v>0</v>
      </c>
      <c r="AQ99" s="25"/>
      <c r="AR99" s="23"/>
      <c r="AS99" s="24"/>
      <c r="AT99" s="26"/>
      <c r="AU99" s="25"/>
      <c r="AV99" s="23"/>
      <c r="AW99" s="25"/>
      <c r="AX99" s="26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1" t="s">
        <v>102</v>
      </c>
    </row>
    <row r="100" spans="4:63" s="2" customFormat="1" ht="12.75" customHeight="1" x14ac:dyDescent="0.2">
      <c r="D100" s="22" t="s">
        <v>155</v>
      </c>
      <c r="E100" s="21"/>
      <c r="F100" s="23" t="s">
        <v>72</v>
      </c>
      <c r="G100" s="24">
        <f>'Journal Template'!$D$11</f>
        <v>0</v>
      </c>
      <c r="H100" s="23"/>
      <c r="I100" s="23"/>
      <c r="J100" s="23"/>
      <c r="K100" s="23"/>
      <c r="L100" s="67">
        <f>'Journal Template'!K106</f>
        <v>0</v>
      </c>
      <c r="M100" s="23"/>
      <c r="N100" s="84">
        <f>'Journal Template'!Z106</f>
        <v>0</v>
      </c>
      <c r="O100" s="66" t="str">
        <f>IFERROR(VLOOKUP('Journal Template'!H106,'PPM Expenditure Types'!$A:$B,2,FALSE),"")</f>
        <v/>
      </c>
      <c r="P100" s="66" t="str">
        <f>IFERROR(VLOOKUP('Journal Template'!G106,'PPM Expenditure Org Values'!$A:$B,2,FALSE),"")</f>
        <v/>
      </c>
      <c r="Q100" s="23"/>
      <c r="R100" s="23"/>
      <c r="S100" s="23"/>
      <c r="T100" s="23"/>
      <c r="U100" s="76">
        <f>IF('Journal Template'!R106&gt;0,'Journal Template'!R106,'Journal Template'!S106*-1)</f>
        <v>0</v>
      </c>
      <c r="V100" s="23"/>
      <c r="W100" s="23"/>
      <c r="X100" s="23"/>
      <c r="Y100" s="23"/>
      <c r="Z100" s="23"/>
      <c r="AA100" s="23"/>
      <c r="AB100" s="66" t="str">
        <f>$H$6&amp;"_"&amp;89</f>
        <v>RITMXXXXXXX_89</v>
      </c>
      <c r="AC100" s="23" t="s">
        <v>91</v>
      </c>
      <c r="AD100" s="23"/>
      <c r="AE100" s="67">
        <f>'Journal Template'!Y106</f>
        <v>0</v>
      </c>
      <c r="AF100" s="24">
        <f t="shared" si="4"/>
        <v>0</v>
      </c>
      <c r="AG100" s="23" t="s">
        <v>164</v>
      </c>
      <c r="AH100" s="25">
        <f t="shared" si="5"/>
        <v>0</v>
      </c>
      <c r="AI100" s="25"/>
      <c r="AJ100" s="66" t="str">
        <f>'Journal Template'!E106&amp;"-"&amp;'Journal Template'!F106&amp;"-"&amp;'Journal Template'!G106&amp;"-"&amp;'Journal Template'!H106&amp;"-"&amp;'Journal Template'!I106&amp;"-"&amp;'Journal Template'!J106&amp;"-"&amp;'Journal Template'!K106&amp;"-"&amp;'Journal Template'!L106&amp;"-"&amp;'Journal Template'!M106&amp;"-"&amp;'Journal Template'!N106&amp;"-"&amp;'Journal Template'!O106&amp;"-"&amp;'Journal Template'!P106</f>
        <v>---------0000-000000-000000</v>
      </c>
      <c r="AK100" s="66" t="str">
        <f t="shared" si="6"/>
        <v>---------0000-000000-000000</v>
      </c>
      <c r="AL100" s="23"/>
      <c r="AM100" s="23"/>
      <c r="AN100" s="23"/>
      <c r="AO100" s="23"/>
      <c r="AP100" s="25">
        <f t="shared" si="7"/>
        <v>0</v>
      </c>
      <c r="AQ100" s="25"/>
      <c r="AR100" s="23"/>
      <c r="AS100" s="24"/>
      <c r="AT100" s="26"/>
      <c r="AU100" s="25"/>
      <c r="AV100" s="23"/>
      <c r="AW100" s="25"/>
      <c r="AX100" s="26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1" t="s">
        <v>102</v>
      </c>
    </row>
    <row r="101" spans="4:63" s="2" customFormat="1" ht="12.75" customHeight="1" x14ac:dyDescent="0.2">
      <c r="D101" s="22" t="s">
        <v>155</v>
      </c>
      <c r="E101" s="21"/>
      <c r="F101" s="23" t="s">
        <v>72</v>
      </c>
      <c r="G101" s="24">
        <f>'Journal Template'!$D$11</f>
        <v>0</v>
      </c>
      <c r="H101" s="23"/>
      <c r="I101" s="23"/>
      <c r="J101" s="23"/>
      <c r="K101" s="23"/>
      <c r="L101" s="67">
        <f>'Journal Template'!K107</f>
        <v>0</v>
      </c>
      <c r="M101" s="23"/>
      <c r="N101" s="84">
        <f>'Journal Template'!Z107</f>
        <v>0</v>
      </c>
      <c r="O101" s="66" t="str">
        <f>IFERROR(VLOOKUP('Journal Template'!H107,'PPM Expenditure Types'!$A:$B,2,FALSE),"")</f>
        <v/>
      </c>
      <c r="P101" s="66" t="str">
        <f>IFERROR(VLOOKUP('Journal Template'!G107,'PPM Expenditure Org Values'!$A:$B,2,FALSE),"")</f>
        <v/>
      </c>
      <c r="Q101" s="23"/>
      <c r="R101" s="23"/>
      <c r="S101" s="23"/>
      <c r="T101" s="23"/>
      <c r="U101" s="76">
        <f>IF('Journal Template'!R107&gt;0,'Journal Template'!R107,'Journal Template'!S107*-1)</f>
        <v>0</v>
      </c>
      <c r="V101" s="23"/>
      <c r="W101" s="23"/>
      <c r="X101" s="23"/>
      <c r="Y101" s="23"/>
      <c r="Z101" s="23"/>
      <c r="AA101" s="23"/>
      <c r="AB101" s="66" t="str">
        <f>$H$6&amp;"_"&amp;90</f>
        <v>RITMXXXXXXX_90</v>
      </c>
      <c r="AC101" s="23" t="s">
        <v>91</v>
      </c>
      <c r="AD101" s="23"/>
      <c r="AE101" s="67">
        <f>'Journal Template'!Y107</f>
        <v>0</v>
      </c>
      <c r="AF101" s="24">
        <f t="shared" si="4"/>
        <v>0</v>
      </c>
      <c r="AG101" s="23" t="s">
        <v>164</v>
      </c>
      <c r="AH101" s="25">
        <f t="shared" si="5"/>
        <v>0</v>
      </c>
      <c r="AI101" s="25"/>
      <c r="AJ101" s="66" t="str">
        <f>'Journal Template'!E107&amp;"-"&amp;'Journal Template'!F107&amp;"-"&amp;'Journal Template'!G107&amp;"-"&amp;'Journal Template'!H107&amp;"-"&amp;'Journal Template'!I107&amp;"-"&amp;'Journal Template'!J107&amp;"-"&amp;'Journal Template'!K107&amp;"-"&amp;'Journal Template'!L107&amp;"-"&amp;'Journal Template'!M107&amp;"-"&amp;'Journal Template'!N107&amp;"-"&amp;'Journal Template'!O107&amp;"-"&amp;'Journal Template'!P107</f>
        <v>---------0000-000000-000000</v>
      </c>
      <c r="AK101" s="66" t="str">
        <f t="shared" si="6"/>
        <v>---------0000-000000-000000</v>
      </c>
      <c r="AL101" s="23"/>
      <c r="AM101" s="23"/>
      <c r="AN101" s="23"/>
      <c r="AO101" s="23"/>
      <c r="AP101" s="25">
        <f t="shared" si="7"/>
        <v>0</v>
      </c>
      <c r="AQ101" s="25"/>
      <c r="AR101" s="23"/>
      <c r="AS101" s="24"/>
      <c r="AT101" s="26"/>
      <c r="AU101" s="25"/>
      <c r="AV101" s="23"/>
      <c r="AW101" s="25"/>
      <c r="AX101" s="26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1" t="s">
        <v>102</v>
      </c>
    </row>
    <row r="102" spans="4:63" s="2" customFormat="1" ht="12.75" customHeight="1" x14ac:dyDescent="0.2">
      <c r="D102" s="22" t="s">
        <v>155</v>
      </c>
      <c r="E102" s="21"/>
      <c r="F102" s="23" t="s">
        <v>72</v>
      </c>
      <c r="G102" s="24">
        <f>'Journal Template'!$D$11</f>
        <v>0</v>
      </c>
      <c r="H102" s="23"/>
      <c r="I102" s="23"/>
      <c r="J102" s="23"/>
      <c r="K102" s="23"/>
      <c r="L102" s="67">
        <f>'Journal Template'!K108</f>
        <v>0</v>
      </c>
      <c r="M102" s="23"/>
      <c r="N102" s="84">
        <f>'Journal Template'!Z108</f>
        <v>0</v>
      </c>
      <c r="O102" s="66" t="str">
        <f>IFERROR(VLOOKUP('Journal Template'!H108,'PPM Expenditure Types'!$A:$B,2,FALSE),"")</f>
        <v/>
      </c>
      <c r="P102" s="66" t="str">
        <f>IFERROR(VLOOKUP('Journal Template'!G108,'PPM Expenditure Org Values'!$A:$B,2,FALSE),"")</f>
        <v/>
      </c>
      <c r="Q102" s="23"/>
      <c r="R102" s="23"/>
      <c r="S102" s="23"/>
      <c r="T102" s="23"/>
      <c r="U102" s="76">
        <f>IF('Journal Template'!R108&gt;0,'Journal Template'!R108,'Journal Template'!S108*-1)</f>
        <v>0</v>
      </c>
      <c r="V102" s="23"/>
      <c r="W102" s="23"/>
      <c r="X102" s="23"/>
      <c r="Y102" s="23"/>
      <c r="Z102" s="23"/>
      <c r="AA102" s="23"/>
      <c r="AB102" s="66" t="str">
        <f>$H$6&amp;"_"&amp;91</f>
        <v>RITMXXXXXXX_91</v>
      </c>
      <c r="AC102" s="23" t="s">
        <v>91</v>
      </c>
      <c r="AD102" s="23"/>
      <c r="AE102" s="67">
        <f>'Journal Template'!Y108</f>
        <v>0</v>
      </c>
      <c r="AF102" s="24">
        <f t="shared" si="4"/>
        <v>0</v>
      </c>
      <c r="AG102" s="23" t="s">
        <v>164</v>
      </c>
      <c r="AH102" s="25">
        <f t="shared" si="5"/>
        <v>0</v>
      </c>
      <c r="AI102" s="25"/>
      <c r="AJ102" s="66" t="str">
        <f>'Journal Template'!E108&amp;"-"&amp;'Journal Template'!F108&amp;"-"&amp;'Journal Template'!G108&amp;"-"&amp;'Journal Template'!H108&amp;"-"&amp;'Journal Template'!I108&amp;"-"&amp;'Journal Template'!J108&amp;"-"&amp;'Journal Template'!K108&amp;"-"&amp;'Journal Template'!L108&amp;"-"&amp;'Journal Template'!M108&amp;"-"&amp;'Journal Template'!N108&amp;"-"&amp;'Journal Template'!O108&amp;"-"&amp;'Journal Template'!P108</f>
        <v>---------0000-000000-000000</v>
      </c>
      <c r="AK102" s="66" t="str">
        <f t="shared" si="6"/>
        <v>---------0000-000000-000000</v>
      </c>
      <c r="AL102" s="23"/>
      <c r="AM102" s="23"/>
      <c r="AN102" s="23"/>
      <c r="AO102" s="23"/>
      <c r="AP102" s="25">
        <f t="shared" si="7"/>
        <v>0</v>
      </c>
      <c r="AQ102" s="25"/>
      <c r="AR102" s="23"/>
      <c r="AS102" s="24"/>
      <c r="AT102" s="26"/>
      <c r="AU102" s="25"/>
      <c r="AV102" s="23"/>
      <c r="AW102" s="25"/>
      <c r="AX102" s="26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1" t="s">
        <v>102</v>
      </c>
    </row>
    <row r="103" spans="4:63" s="2" customFormat="1" ht="12.75" customHeight="1" x14ac:dyDescent="0.2">
      <c r="D103" s="22" t="s">
        <v>155</v>
      </c>
      <c r="E103" s="21"/>
      <c r="F103" s="23" t="s">
        <v>72</v>
      </c>
      <c r="G103" s="24">
        <f>'Journal Template'!$D$11</f>
        <v>0</v>
      </c>
      <c r="H103" s="23"/>
      <c r="I103" s="23"/>
      <c r="J103" s="23"/>
      <c r="K103" s="23"/>
      <c r="L103" s="67">
        <f>'Journal Template'!K109</f>
        <v>0</v>
      </c>
      <c r="M103" s="23"/>
      <c r="N103" s="84">
        <f>'Journal Template'!Z109</f>
        <v>0</v>
      </c>
      <c r="O103" s="66" t="str">
        <f>IFERROR(VLOOKUP('Journal Template'!H109,'PPM Expenditure Types'!$A:$B,2,FALSE),"")</f>
        <v/>
      </c>
      <c r="P103" s="66" t="str">
        <f>IFERROR(VLOOKUP('Journal Template'!G109,'PPM Expenditure Org Values'!$A:$B,2,FALSE),"")</f>
        <v/>
      </c>
      <c r="Q103" s="23"/>
      <c r="R103" s="23"/>
      <c r="S103" s="23"/>
      <c r="T103" s="23"/>
      <c r="U103" s="76">
        <f>IF('Journal Template'!R109&gt;0,'Journal Template'!R109,'Journal Template'!S109*-1)</f>
        <v>0</v>
      </c>
      <c r="V103" s="23"/>
      <c r="W103" s="23"/>
      <c r="X103" s="23"/>
      <c r="Y103" s="23"/>
      <c r="Z103" s="23"/>
      <c r="AA103" s="23"/>
      <c r="AB103" s="66" t="str">
        <f>$H$6&amp;"_"&amp;92</f>
        <v>RITMXXXXXXX_92</v>
      </c>
      <c r="AC103" s="23" t="s">
        <v>91</v>
      </c>
      <c r="AD103" s="23"/>
      <c r="AE103" s="67">
        <f>'Journal Template'!Y109</f>
        <v>0</v>
      </c>
      <c r="AF103" s="24">
        <f t="shared" si="4"/>
        <v>0</v>
      </c>
      <c r="AG103" s="23" t="s">
        <v>164</v>
      </c>
      <c r="AH103" s="25">
        <f t="shared" si="5"/>
        <v>0</v>
      </c>
      <c r="AI103" s="25"/>
      <c r="AJ103" s="66" t="str">
        <f>'Journal Template'!E109&amp;"-"&amp;'Journal Template'!F109&amp;"-"&amp;'Journal Template'!G109&amp;"-"&amp;'Journal Template'!H109&amp;"-"&amp;'Journal Template'!I109&amp;"-"&amp;'Journal Template'!J109&amp;"-"&amp;'Journal Template'!K109&amp;"-"&amp;'Journal Template'!L109&amp;"-"&amp;'Journal Template'!M109&amp;"-"&amp;'Journal Template'!N109&amp;"-"&amp;'Journal Template'!O109&amp;"-"&amp;'Journal Template'!P109</f>
        <v>---------0000-000000-000000</v>
      </c>
      <c r="AK103" s="66" t="str">
        <f t="shared" si="6"/>
        <v>---------0000-000000-000000</v>
      </c>
      <c r="AL103" s="23"/>
      <c r="AM103" s="23"/>
      <c r="AN103" s="23"/>
      <c r="AO103" s="23"/>
      <c r="AP103" s="25">
        <f t="shared" si="7"/>
        <v>0</v>
      </c>
      <c r="AQ103" s="25"/>
      <c r="AR103" s="23"/>
      <c r="AS103" s="24"/>
      <c r="AT103" s="26"/>
      <c r="AU103" s="25"/>
      <c r="AV103" s="23"/>
      <c r="AW103" s="25"/>
      <c r="AX103" s="26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1" t="s">
        <v>102</v>
      </c>
    </row>
    <row r="104" spans="4:63" s="2" customFormat="1" ht="12.75" customHeight="1" x14ac:dyDescent="0.2">
      <c r="D104" s="22" t="s">
        <v>155</v>
      </c>
      <c r="E104" s="21"/>
      <c r="F104" s="23" t="s">
        <v>72</v>
      </c>
      <c r="G104" s="24">
        <f>'Journal Template'!$D$11</f>
        <v>0</v>
      </c>
      <c r="H104" s="23"/>
      <c r="I104" s="23"/>
      <c r="J104" s="23"/>
      <c r="K104" s="23"/>
      <c r="L104" s="67">
        <f>'Journal Template'!K110</f>
        <v>0</v>
      </c>
      <c r="M104" s="23"/>
      <c r="N104" s="84">
        <f>'Journal Template'!Z110</f>
        <v>0</v>
      </c>
      <c r="O104" s="66" t="str">
        <f>IFERROR(VLOOKUP('Journal Template'!H110,'PPM Expenditure Types'!$A:$B,2,FALSE),"")</f>
        <v/>
      </c>
      <c r="P104" s="66" t="str">
        <f>IFERROR(VLOOKUP('Journal Template'!G110,'PPM Expenditure Org Values'!$A:$B,2,FALSE),"")</f>
        <v/>
      </c>
      <c r="Q104" s="23"/>
      <c r="R104" s="23"/>
      <c r="S104" s="23"/>
      <c r="T104" s="23"/>
      <c r="U104" s="76">
        <f>IF('Journal Template'!R110&gt;0,'Journal Template'!R110,'Journal Template'!S110*-1)</f>
        <v>0</v>
      </c>
      <c r="V104" s="23"/>
      <c r="W104" s="23"/>
      <c r="X104" s="23"/>
      <c r="Y104" s="23"/>
      <c r="Z104" s="23"/>
      <c r="AA104" s="23"/>
      <c r="AB104" s="66" t="str">
        <f>$H$6&amp;"_"&amp;93</f>
        <v>RITMXXXXXXX_93</v>
      </c>
      <c r="AC104" s="23" t="s">
        <v>91</v>
      </c>
      <c r="AD104" s="23"/>
      <c r="AE104" s="67">
        <f>'Journal Template'!Y110</f>
        <v>0</v>
      </c>
      <c r="AF104" s="24">
        <f t="shared" si="4"/>
        <v>0</v>
      </c>
      <c r="AG104" s="23" t="s">
        <v>164</v>
      </c>
      <c r="AH104" s="25">
        <f t="shared" si="5"/>
        <v>0</v>
      </c>
      <c r="AI104" s="25"/>
      <c r="AJ104" s="66" t="str">
        <f>'Journal Template'!E110&amp;"-"&amp;'Journal Template'!F110&amp;"-"&amp;'Journal Template'!G110&amp;"-"&amp;'Journal Template'!H110&amp;"-"&amp;'Journal Template'!I110&amp;"-"&amp;'Journal Template'!J110&amp;"-"&amp;'Journal Template'!K110&amp;"-"&amp;'Journal Template'!L110&amp;"-"&amp;'Journal Template'!M110&amp;"-"&amp;'Journal Template'!N110&amp;"-"&amp;'Journal Template'!O110&amp;"-"&amp;'Journal Template'!P110</f>
        <v>---------0000-000000-000000</v>
      </c>
      <c r="AK104" s="66" t="str">
        <f t="shared" si="6"/>
        <v>---------0000-000000-000000</v>
      </c>
      <c r="AL104" s="23"/>
      <c r="AM104" s="23"/>
      <c r="AN104" s="23"/>
      <c r="AO104" s="23"/>
      <c r="AP104" s="25">
        <f t="shared" si="7"/>
        <v>0</v>
      </c>
      <c r="AQ104" s="25"/>
      <c r="AR104" s="23"/>
      <c r="AS104" s="24"/>
      <c r="AT104" s="26"/>
      <c r="AU104" s="25"/>
      <c r="AV104" s="23"/>
      <c r="AW104" s="25"/>
      <c r="AX104" s="26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1" t="s">
        <v>102</v>
      </c>
    </row>
    <row r="105" spans="4:63" s="2" customFormat="1" ht="12.75" customHeight="1" x14ac:dyDescent="0.2">
      <c r="D105" s="22" t="s">
        <v>155</v>
      </c>
      <c r="E105" s="21"/>
      <c r="F105" s="23" t="s">
        <v>72</v>
      </c>
      <c r="G105" s="24">
        <f>'Journal Template'!$D$11</f>
        <v>0</v>
      </c>
      <c r="H105" s="23"/>
      <c r="I105" s="23"/>
      <c r="J105" s="23"/>
      <c r="K105" s="23"/>
      <c r="L105" s="67">
        <f>'Journal Template'!K111</f>
        <v>0</v>
      </c>
      <c r="M105" s="23"/>
      <c r="N105" s="84">
        <f>'Journal Template'!Z111</f>
        <v>0</v>
      </c>
      <c r="O105" s="66" t="str">
        <f>IFERROR(VLOOKUP('Journal Template'!H111,'PPM Expenditure Types'!$A:$B,2,FALSE),"")</f>
        <v/>
      </c>
      <c r="P105" s="66" t="str">
        <f>IFERROR(VLOOKUP('Journal Template'!G111,'PPM Expenditure Org Values'!$A:$B,2,FALSE),"")</f>
        <v/>
      </c>
      <c r="Q105" s="23"/>
      <c r="R105" s="23"/>
      <c r="S105" s="23"/>
      <c r="T105" s="23"/>
      <c r="U105" s="76">
        <f>IF('Journal Template'!R111&gt;0,'Journal Template'!R111,'Journal Template'!S111*-1)</f>
        <v>0</v>
      </c>
      <c r="V105" s="23"/>
      <c r="W105" s="23"/>
      <c r="X105" s="23"/>
      <c r="Y105" s="23"/>
      <c r="Z105" s="23"/>
      <c r="AA105" s="23"/>
      <c r="AB105" s="66" t="str">
        <f>$H$6&amp;"_"&amp;94</f>
        <v>RITMXXXXXXX_94</v>
      </c>
      <c r="AC105" s="23" t="s">
        <v>91</v>
      </c>
      <c r="AD105" s="23"/>
      <c r="AE105" s="67">
        <f>'Journal Template'!Y111</f>
        <v>0</v>
      </c>
      <c r="AF105" s="24">
        <f t="shared" si="4"/>
        <v>0</v>
      </c>
      <c r="AG105" s="23" t="s">
        <v>164</v>
      </c>
      <c r="AH105" s="25">
        <f t="shared" si="5"/>
        <v>0</v>
      </c>
      <c r="AI105" s="25"/>
      <c r="AJ105" s="66" t="str">
        <f>'Journal Template'!E111&amp;"-"&amp;'Journal Template'!F111&amp;"-"&amp;'Journal Template'!G111&amp;"-"&amp;'Journal Template'!H111&amp;"-"&amp;'Journal Template'!I111&amp;"-"&amp;'Journal Template'!J111&amp;"-"&amp;'Journal Template'!K111&amp;"-"&amp;'Journal Template'!L111&amp;"-"&amp;'Journal Template'!M111&amp;"-"&amp;'Journal Template'!N111&amp;"-"&amp;'Journal Template'!O111&amp;"-"&amp;'Journal Template'!P111</f>
        <v>---------0000-000000-000000</v>
      </c>
      <c r="AK105" s="66" t="str">
        <f t="shared" si="6"/>
        <v>---------0000-000000-000000</v>
      </c>
      <c r="AL105" s="23"/>
      <c r="AM105" s="23"/>
      <c r="AN105" s="23"/>
      <c r="AO105" s="23"/>
      <c r="AP105" s="25">
        <f t="shared" si="7"/>
        <v>0</v>
      </c>
      <c r="AQ105" s="25"/>
      <c r="AR105" s="23"/>
      <c r="AS105" s="24"/>
      <c r="AT105" s="26"/>
      <c r="AU105" s="25"/>
      <c r="AV105" s="23"/>
      <c r="AW105" s="25"/>
      <c r="AX105" s="26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1" t="s">
        <v>102</v>
      </c>
    </row>
    <row r="106" spans="4:63" s="2" customFormat="1" ht="12.75" customHeight="1" x14ac:dyDescent="0.2">
      <c r="D106" s="22" t="s">
        <v>155</v>
      </c>
      <c r="E106" s="21"/>
      <c r="F106" s="23" t="s">
        <v>72</v>
      </c>
      <c r="G106" s="24">
        <f>'Journal Template'!$D$11</f>
        <v>0</v>
      </c>
      <c r="H106" s="23"/>
      <c r="I106" s="23"/>
      <c r="J106" s="23"/>
      <c r="K106" s="23"/>
      <c r="L106" s="67">
        <f>'Journal Template'!K112</f>
        <v>0</v>
      </c>
      <c r="M106" s="23"/>
      <c r="N106" s="84">
        <f>'Journal Template'!Z112</f>
        <v>0</v>
      </c>
      <c r="O106" s="66" t="str">
        <f>IFERROR(VLOOKUP('Journal Template'!H112,'PPM Expenditure Types'!$A:$B,2,FALSE),"")</f>
        <v/>
      </c>
      <c r="P106" s="66" t="str">
        <f>IFERROR(VLOOKUP('Journal Template'!G112,'PPM Expenditure Org Values'!$A:$B,2,FALSE),"")</f>
        <v/>
      </c>
      <c r="Q106" s="23"/>
      <c r="R106" s="23"/>
      <c r="S106" s="23"/>
      <c r="T106" s="23"/>
      <c r="U106" s="76">
        <f>IF('Journal Template'!R112&gt;0,'Journal Template'!R112,'Journal Template'!S112*-1)</f>
        <v>0</v>
      </c>
      <c r="V106" s="23"/>
      <c r="W106" s="23"/>
      <c r="X106" s="23"/>
      <c r="Y106" s="23"/>
      <c r="Z106" s="23"/>
      <c r="AA106" s="23"/>
      <c r="AB106" s="66" t="str">
        <f>$H$6&amp;"_"&amp;95</f>
        <v>RITMXXXXXXX_95</v>
      </c>
      <c r="AC106" s="23" t="s">
        <v>91</v>
      </c>
      <c r="AD106" s="23"/>
      <c r="AE106" s="67">
        <f>'Journal Template'!Y112</f>
        <v>0</v>
      </c>
      <c r="AF106" s="24">
        <f t="shared" si="4"/>
        <v>0</v>
      </c>
      <c r="AG106" s="23" t="s">
        <v>164</v>
      </c>
      <c r="AH106" s="25">
        <f t="shared" si="5"/>
        <v>0</v>
      </c>
      <c r="AI106" s="25"/>
      <c r="AJ106" s="66" t="str">
        <f>'Journal Template'!E112&amp;"-"&amp;'Journal Template'!F112&amp;"-"&amp;'Journal Template'!G112&amp;"-"&amp;'Journal Template'!H112&amp;"-"&amp;'Journal Template'!I112&amp;"-"&amp;'Journal Template'!J112&amp;"-"&amp;'Journal Template'!K112&amp;"-"&amp;'Journal Template'!L112&amp;"-"&amp;'Journal Template'!M112&amp;"-"&amp;'Journal Template'!N112&amp;"-"&amp;'Journal Template'!O112&amp;"-"&amp;'Journal Template'!P112</f>
        <v>---------0000-000000-000000</v>
      </c>
      <c r="AK106" s="66" t="str">
        <f t="shared" si="6"/>
        <v>---------0000-000000-000000</v>
      </c>
      <c r="AL106" s="23"/>
      <c r="AM106" s="23"/>
      <c r="AN106" s="23"/>
      <c r="AO106" s="23"/>
      <c r="AP106" s="25">
        <f t="shared" si="7"/>
        <v>0</v>
      </c>
      <c r="AQ106" s="25"/>
      <c r="AR106" s="23"/>
      <c r="AS106" s="24"/>
      <c r="AT106" s="26"/>
      <c r="AU106" s="25"/>
      <c r="AV106" s="23"/>
      <c r="AW106" s="25"/>
      <c r="AX106" s="26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1" t="s">
        <v>102</v>
      </c>
    </row>
    <row r="107" spans="4:63" s="2" customFormat="1" ht="12.75" customHeight="1" x14ac:dyDescent="0.2">
      <c r="D107" s="22" t="s">
        <v>155</v>
      </c>
      <c r="E107" s="21"/>
      <c r="F107" s="23" t="s">
        <v>72</v>
      </c>
      <c r="G107" s="24">
        <f>'Journal Template'!$D$11</f>
        <v>0</v>
      </c>
      <c r="H107" s="23"/>
      <c r="I107" s="23"/>
      <c r="J107" s="23"/>
      <c r="K107" s="23"/>
      <c r="L107" s="67">
        <f>'Journal Template'!K113</f>
        <v>0</v>
      </c>
      <c r="M107" s="23"/>
      <c r="N107" s="84">
        <f>'Journal Template'!Z113</f>
        <v>0</v>
      </c>
      <c r="O107" s="66" t="str">
        <f>IFERROR(VLOOKUP('Journal Template'!H113,'PPM Expenditure Types'!$A:$B,2,FALSE),"")</f>
        <v/>
      </c>
      <c r="P107" s="66" t="str">
        <f>IFERROR(VLOOKUP('Journal Template'!G113,'PPM Expenditure Org Values'!$A:$B,2,FALSE),"")</f>
        <v/>
      </c>
      <c r="Q107" s="23"/>
      <c r="R107" s="23"/>
      <c r="S107" s="23"/>
      <c r="T107" s="23"/>
      <c r="U107" s="76">
        <f>IF('Journal Template'!R113&gt;0,'Journal Template'!R113,'Journal Template'!S113*-1)</f>
        <v>0</v>
      </c>
      <c r="V107" s="23"/>
      <c r="W107" s="23"/>
      <c r="X107" s="23"/>
      <c r="Y107" s="23"/>
      <c r="Z107" s="23"/>
      <c r="AA107" s="23"/>
      <c r="AB107" s="66" t="str">
        <f>$H$6&amp;"_"&amp;96</f>
        <v>RITMXXXXXXX_96</v>
      </c>
      <c r="AC107" s="23" t="s">
        <v>91</v>
      </c>
      <c r="AD107" s="23"/>
      <c r="AE107" s="67">
        <f>'Journal Template'!Y113</f>
        <v>0</v>
      </c>
      <c r="AF107" s="24">
        <f t="shared" si="4"/>
        <v>0</v>
      </c>
      <c r="AG107" s="23" t="s">
        <v>164</v>
      </c>
      <c r="AH107" s="25">
        <f t="shared" si="5"/>
        <v>0</v>
      </c>
      <c r="AI107" s="25"/>
      <c r="AJ107" s="66" t="str">
        <f>'Journal Template'!E113&amp;"-"&amp;'Journal Template'!F113&amp;"-"&amp;'Journal Template'!G113&amp;"-"&amp;'Journal Template'!H113&amp;"-"&amp;'Journal Template'!I113&amp;"-"&amp;'Journal Template'!J113&amp;"-"&amp;'Journal Template'!K113&amp;"-"&amp;'Journal Template'!L113&amp;"-"&amp;'Journal Template'!M113&amp;"-"&amp;'Journal Template'!N113&amp;"-"&amp;'Journal Template'!O113&amp;"-"&amp;'Journal Template'!P113</f>
        <v>---------0000-000000-000000</v>
      </c>
      <c r="AK107" s="66" t="str">
        <f t="shared" si="6"/>
        <v>---------0000-000000-000000</v>
      </c>
      <c r="AL107" s="23"/>
      <c r="AM107" s="23"/>
      <c r="AN107" s="23"/>
      <c r="AO107" s="23"/>
      <c r="AP107" s="25">
        <f t="shared" si="7"/>
        <v>0</v>
      </c>
      <c r="AQ107" s="25"/>
      <c r="AR107" s="23"/>
      <c r="AS107" s="24"/>
      <c r="AT107" s="26"/>
      <c r="AU107" s="25"/>
      <c r="AV107" s="23"/>
      <c r="AW107" s="25"/>
      <c r="AX107" s="26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1" t="s">
        <v>102</v>
      </c>
    </row>
    <row r="108" spans="4:63" s="2" customFormat="1" ht="12.75" customHeight="1" x14ac:dyDescent="0.2">
      <c r="D108" s="22" t="s">
        <v>155</v>
      </c>
      <c r="E108" s="21"/>
      <c r="F108" s="23" t="s">
        <v>72</v>
      </c>
      <c r="G108" s="24">
        <f>'Journal Template'!$D$11</f>
        <v>0</v>
      </c>
      <c r="H108" s="23"/>
      <c r="I108" s="23"/>
      <c r="J108" s="23"/>
      <c r="K108" s="23"/>
      <c r="L108" s="67">
        <f>'Journal Template'!K114</f>
        <v>0</v>
      </c>
      <c r="M108" s="23"/>
      <c r="N108" s="84">
        <f>'Journal Template'!Z114</f>
        <v>0</v>
      </c>
      <c r="O108" s="66" t="str">
        <f>IFERROR(VLOOKUP('Journal Template'!H114,'PPM Expenditure Types'!$A:$B,2,FALSE),"")</f>
        <v/>
      </c>
      <c r="P108" s="66" t="str">
        <f>IFERROR(VLOOKUP('Journal Template'!G114,'PPM Expenditure Org Values'!$A:$B,2,FALSE),"")</f>
        <v/>
      </c>
      <c r="Q108" s="23"/>
      <c r="R108" s="23"/>
      <c r="S108" s="23"/>
      <c r="T108" s="23"/>
      <c r="U108" s="76">
        <f>IF('Journal Template'!R114&gt;0,'Journal Template'!R114,'Journal Template'!S114*-1)</f>
        <v>0</v>
      </c>
      <c r="V108" s="23"/>
      <c r="W108" s="23"/>
      <c r="X108" s="23"/>
      <c r="Y108" s="23"/>
      <c r="Z108" s="23"/>
      <c r="AA108" s="23"/>
      <c r="AB108" s="66" t="str">
        <f>$H$6&amp;"_"&amp;97</f>
        <v>RITMXXXXXXX_97</v>
      </c>
      <c r="AC108" s="23" t="s">
        <v>91</v>
      </c>
      <c r="AD108" s="23"/>
      <c r="AE108" s="67">
        <f>'Journal Template'!Y114</f>
        <v>0</v>
      </c>
      <c r="AF108" s="24">
        <f t="shared" si="4"/>
        <v>0</v>
      </c>
      <c r="AG108" s="23" t="s">
        <v>164</v>
      </c>
      <c r="AH108" s="25">
        <f t="shared" si="5"/>
        <v>0</v>
      </c>
      <c r="AI108" s="25"/>
      <c r="AJ108" s="66" t="str">
        <f>'Journal Template'!E114&amp;"-"&amp;'Journal Template'!F114&amp;"-"&amp;'Journal Template'!G114&amp;"-"&amp;'Journal Template'!H114&amp;"-"&amp;'Journal Template'!I114&amp;"-"&amp;'Journal Template'!J114&amp;"-"&amp;'Journal Template'!K114&amp;"-"&amp;'Journal Template'!L114&amp;"-"&amp;'Journal Template'!M114&amp;"-"&amp;'Journal Template'!N114&amp;"-"&amp;'Journal Template'!O114&amp;"-"&amp;'Journal Template'!P114</f>
        <v>---------0000-000000-000000</v>
      </c>
      <c r="AK108" s="66" t="str">
        <f t="shared" si="6"/>
        <v>---------0000-000000-000000</v>
      </c>
      <c r="AL108" s="23"/>
      <c r="AM108" s="23"/>
      <c r="AN108" s="23"/>
      <c r="AO108" s="23"/>
      <c r="AP108" s="25">
        <f t="shared" si="7"/>
        <v>0</v>
      </c>
      <c r="AQ108" s="25"/>
      <c r="AR108" s="23"/>
      <c r="AS108" s="24"/>
      <c r="AT108" s="26"/>
      <c r="AU108" s="25"/>
      <c r="AV108" s="23"/>
      <c r="AW108" s="25"/>
      <c r="AX108" s="26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1" t="s">
        <v>102</v>
      </c>
    </row>
    <row r="109" spans="4:63" s="2" customFormat="1" ht="12.75" customHeight="1" x14ac:dyDescent="0.2">
      <c r="D109" s="22" t="s">
        <v>155</v>
      </c>
      <c r="E109" s="21"/>
      <c r="F109" s="23" t="s">
        <v>72</v>
      </c>
      <c r="G109" s="24">
        <f>'Journal Template'!$D$11</f>
        <v>0</v>
      </c>
      <c r="H109" s="23"/>
      <c r="I109" s="23"/>
      <c r="J109" s="23"/>
      <c r="K109" s="23"/>
      <c r="L109" s="67">
        <f>'Journal Template'!K115</f>
        <v>0</v>
      </c>
      <c r="M109" s="23"/>
      <c r="N109" s="84">
        <f>'Journal Template'!Z115</f>
        <v>0</v>
      </c>
      <c r="O109" s="66" t="str">
        <f>IFERROR(VLOOKUP('Journal Template'!H115,'PPM Expenditure Types'!$A:$B,2,FALSE),"")</f>
        <v/>
      </c>
      <c r="P109" s="66" t="str">
        <f>IFERROR(VLOOKUP('Journal Template'!G115,'PPM Expenditure Org Values'!$A:$B,2,FALSE),"")</f>
        <v/>
      </c>
      <c r="Q109" s="23"/>
      <c r="R109" s="23"/>
      <c r="S109" s="23"/>
      <c r="T109" s="23"/>
      <c r="U109" s="76">
        <f>IF('Journal Template'!R115&gt;0,'Journal Template'!R115,'Journal Template'!S115*-1)</f>
        <v>0</v>
      </c>
      <c r="V109" s="23"/>
      <c r="W109" s="23"/>
      <c r="X109" s="23"/>
      <c r="Y109" s="23"/>
      <c r="Z109" s="23"/>
      <c r="AA109" s="23"/>
      <c r="AB109" s="66" t="str">
        <f>$H$6&amp;"_"&amp;98</f>
        <v>RITMXXXXXXX_98</v>
      </c>
      <c r="AC109" s="23" t="s">
        <v>91</v>
      </c>
      <c r="AD109" s="23"/>
      <c r="AE109" s="67">
        <f>'Journal Template'!Y115</f>
        <v>0</v>
      </c>
      <c r="AF109" s="24">
        <f t="shared" si="4"/>
        <v>0</v>
      </c>
      <c r="AG109" s="23" t="s">
        <v>164</v>
      </c>
      <c r="AH109" s="25">
        <f t="shared" si="5"/>
        <v>0</v>
      </c>
      <c r="AI109" s="25"/>
      <c r="AJ109" s="66" t="str">
        <f>'Journal Template'!E115&amp;"-"&amp;'Journal Template'!F115&amp;"-"&amp;'Journal Template'!G115&amp;"-"&amp;'Journal Template'!H115&amp;"-"&amp;'Journal Template'!I115&amp;"-"&amp;'Journal Template'!J115&amp;"-"&amp;'Journal Template'!K115&amp;"-"&amp;'Journal Template'!L115&amp;"-"&amp;'Journal Template'!M115&amp;"-"&amp;'Journal Template'!N115&amp;"-"&amp;'Journal Template'!O115&amp;"-"&amp;'Journal Template'!P115</f>
        <v>---------0000-000000-000000</v>
      </c>
      <c r="AK109" s="66" t="str">
        <f t="shared" si="6"/>
        <v>---------0000-000000-000000</v>
      </c>
      <c r="AL109" s="23"/>
      <c r="AM109" s="23"/>
      <c r="AN109" s="23"/>
      <c r="AO109" s="23"/>
      <c r="AP109" s="25">
        <f t="shared" si="7"/>
        <v>0</v>
      </c>
      <c r="AQ109" s="25"/>
      <c r="AR109" s="23"/>
      <c r="AS109" s="24"/>
      <c r="AT109" s="26"/>
      <c r="AU109" s="25"/>
      <c r="AV109" s="23"/>
      <c r="AW109" s="25"/>
      <c r="AX109" s="26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1" t="s">
        <v>102</v>
      </c>
    </row>
    <row r="110" spans="4:63" s="2" customFormat="1" ht="12.75" customHeight="1" x14ac:dyDescent="0.2">
      <c r="D110" s="22" t="s">
        <v>155</v>
      </c>
      <c r="E110" s="21"/>
      <c r="F110" s="23" t="s">
        <v>72</v>
      </c>
      <c r="G110" s="24">
        <f>'Journal Template'!$D$11</f>
        <v>0</v>
      </c>
      <c r="H110" s="23"/>
      <c r="I110" s="23"/>
      <c r="J110" s="23"/>
      <c r="K110" s="23"/>
      <c r="L110" s="67">
        <f>'Journal Template'!K116</f>
        <v>0</v>
      </c>
      <c r="M110" s="23"/>
      <c r="N110" s="84">
        <f>'Journal Template'!Z116</f>
        <v>0</v>
      </c>
      <c r="O110" s="66" t="str">
        <f>IFERROR(VLOOKUP('Journal Template'!H116,'PPM Expenditure Types'!$A:$B,2,FALSE),"")</f>
        <v/>
      </c>
      <c r="P110" s="66" t="str">
        <f>IFERROR(VLOOKUP('Journal Template'!G116,'PPM Expenditure Org Values'!$A:$B,2,FALSE),"")</f>
        <v/>
      </c>
      <c r="Q110" s="23"/>
      <c r="R110" s="23"/>
      <c r="S110" s="23"/>
      <c r="T110" s="23"/>
      <c r="U110" s="76">
        <f>IF('Journal Template'!R116&gt;0,'Journal Template'!R116,'Journal Template'!S116*-1)</f>
        <v>0</v>
      </c>
      <c r="V110" s="23"/>
      <c r="W110" s="23"/>
      <c r="X110" s="23"/>
      <c r="Y110" s="23"/>
      <c r="Z110" s="23"/>
      <c r="AA110" s="23"/>
      <c r="AB110" s="66" t="str">
        <f>$H$6&amp;"_"&amp;99</f>
        <v>RITMXXXXXXX_99</v>
      </c>
      <c r="AC110" s="23" t="s">
        <v>91</v>
      </c>
      <c r="AD110" s="23"/>
      <c r="AE110" s="67">
        <f>'Journal Template'!Y116</f>
        <v>0</v>
      </c>
      <c r="AF110" s="24">
        <f t="shared" si="4"/>
        <v>0</v>
      </c>
      <c r="AG110" s="23" t="s">
        <v>164</v>
      </c>
      <c r="AH110" s="25">
        <f t="shared" si="5"/>
        <v>0</v>
      </c>
      <c r="AI110" s="25"/>
      <c r="AJ110" s="66" t="str">
        <f>'Journal Template'!E116&amp;"-"&amp;'Journal Template'!F116&amp;"-"&amp;'Journal Template'!G116&amp;"-"&amp;'Journal Template'!H116&amp;"-"&amp;'Journal Template'!I116&amp;"-"&amp;'Journal Template'!J116&amp;"-"&amp;'Journal Template'!K116&amp;"-"&amp;'Journal Template'!L116&amp;"-"&amp;'Journal Template'!M116&amp;"-"&amp;'Journal Template'!N116&amp;"-"&amp;'Journal Template'!O116&amp;"-"&amp;'Journal Template'!P116</f>
        <v>---------0000-000000-000000</v>
      </c>
      <c r="AK110" s="66" t="str">
        <f t="shared" si="6"/>
        <v>---------0000-000000-000000</v>
      </c>
      <c r="AL110" s="23"/>
      <c r="AM110" s="23"/>
      <c r="AN110" s="23"/>
      <c r="AO110" s="23"/>
      <c r="AP110" s="25">
        <f t="shared" si="7"/>
        <v>0</v>
      </c>
      <c r="AQ110" s="25"/>
      <c r="AR110" s="23"/>
      <c r="AS110" s="24"/>
      <c r="AT110" s="26"/>
      <c r="AU110" s="25"/>
      <c r="AV110" s="23"/>
      <c r="AW110" s="25"/>
      <c r="AX110" s="26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1" t="s">
        <v>102</v>
      </c>
    </row>
    <row r="111" spans="4:63" s="2" customFormat="1" ht="12.75" customHeight="1" x14ac:dyDescent="0.2">
      <c r="D111" s="22" t="s">
        <v>155</v>
      </c>
      <c r="E111" s="21"/>
      <c r="F111" s="23" t="s">
        <v>72</v>
      </c>
      <c r="G111" s="24">
        <f>'Journal Template'!$D$11</f>
        <v>0</v>
      </c>
      <c r="H111" s="23" t="s">
        <v>28</v>
      </c>
      <c r="I111" s="23" t="s">
        <v>28</v>
      </c>
      <c r="J111" s="23" t="s">
        <v>28</v>
      </c>
      <c r="K111" s="23" t="s">
        <v>28</v>
      </c>
      <c r="L111" s="67">
        <f>'Journal Template'!K117</f>
        <v>0</v>
      </c>
      <c r="M111" s="23" t="s">
        <v>28</v>
      </c>
      <c r="N111" s="84">
        <f>'Journal Template'!Z117</f>
        <v>0</v>
      </c>
      <c r="O111" s="66" t="str">
        <f>IFERROR(VLOOKUP('Journal Template'!H117,'PPM Expenditure Types'!$A:$B,2,FALSE),"")</f>
        <v/>
      </c>
      <c r="P111" s="66" t="str">
        <f>IFERROR(VLOOKUP('Journal Template'!G117,'PPM Expenditure Org Values'!$A:$B,2,FALSE),"")</f>
        <v/>
      </c>
      <c r="Q111" s="23" t="s">
        <v>28</v>
      </c>
      <c r="R111" s="23" t="s">
        <v>28</v>
      </c>
      <c r="S111" s="23" t="s">
        <v>28</v>
      </c>
      <c r="T111" s="23" t="s">
        <v>28</v>
      </c>
      <c r="U111" s="76">
        <f>IF('Journal Template'!R117&gt;0,'Journal Template'!R117,'Journal Template'!S117*-1)</f>
        <v>0</v>
      </c>
      <c r="V111" s="23" t="s">
        <v>28</v>
      </c>
      <c r="W111" s="23" t="s">
        <v>28</v>
      </c>
      <c r="X111" s="23" t="s">
        <v>28</v>
      </c>
      <c r="Y111" s="23" t="s">
        <v>28</v>
      </c>
      <c r="Z111" s="23" t="s">
        <v>28</v>
      </c>
      <c r="AA111" s="23" t="s">
        <v>28</v>
      </c>
      <c r="AB111" s="66" t="str">
        <f>$H$6&amp;"_"&amp;100</f>
        <v>RITMXXXXXXX_100</v>
      </c>
      <c r="AC111" s="23" t="s">
        <v>91</v>
      </c>
      <c r="AD111" s="23" t="s">
        <v>28</v>
      </c>
      <c r="AE111" s="67">
        <f>'Journal Template'!Y117</f>
        <v>0</v>
      </c>
      <c r="AF111" s="24">
        <f t="shared" ref="AF111" si="8">G111</f>
        <v>0</v>
      </c>
      <c r="AG111" s="23" t="s">
        <v>164</v>
      </c>
      <c r="AH111" s="25">
        <f t="shared" ref="AH111" si="9">U111</f>
        <v>0</v>
      </c>
      <c r="AI111" s="25"/>
      <c r="AJ111" s="66" t="str">
        <f>'Journal Template'!E117&amp;"-"&amp;'Journal Template'!F117&amp;"-"&amp;'Journal Template'!G117&amp;"-"&amp;'Journal Template'!H117&amp;"-"&amp;'Journal Template'!I117&amp;"-"&amp;'Journal Template'!J117&amp;"-"&amp;'Journal Template'!K117&amp;"-"&amp;'Journal Template'!L117&amp;"-"&amp;'Journal Template'!M117&amp;"-"&amp;'Journal Template'!N117&amp;"-"&amp;'Journal Template'!O117&amp;"-"&amp;'Journal Template'!P117</f>
        <v>---------0000-000000-000000</v>
      </c>
      <c r="AK111" s="66" t="str">
        <f t="shared" si="6"/>
        <v>---------0000-000000-000000</v>
      </c>
      <c r="AL111" s="23" t="s">
        <v>28</v>
      </c>
      <c r="AM111" s="23" t="s">
        <v>28</v>
      </c>
      <c r="AN111" s="23" t="s">
        <v>28</v>
      </c>
      <c r="AO111" s="23" t="s">
        <v>28</v>
      </c>
      <c r="AP111" s="25">
        <f t="shared" si="7"/>
        <v>0</v>
      </c>
      <c r="AQ111" s="25"/>
      <c r="AR111" s="23" t="s">
        <v>28</v>
      </c>
      <c r="AS111" s="24"/>
      <c r="AT111" s="26"/>
      <c r="AU111" s="25"/>
      <c r="AV111" s="23" t="s">
        <v>28</v>
      </c>
      <c r="AW111" s="25"/>
      <c r="AX111" s="26"/>
      <c r="AY111" s="23" t="s">
        <v>28</v>
      </c>
      <c r="AZ111" s="23" t="s">
        <v>28</v>
      </c>
      <c r="BA111" s="23" t="s">
        <v>28</v>
      </c>
      <c r="BB111" s="23" t="s">
        <v>28</v>
      </c>
      <c r="BC111" s="23" t="s">
        <v>28</v>
      </c>
      <c r="BD111" s="23" t="s">
        <v>28</v>
      </c>
      <c r="BE111" s="23" t="s">
        <v>28</v>
      </c>
      <c r="BF111" s="23" t="s">
        <v>28</v>
      </c>
      <c r="BG111" s="23" t="s">
        <v>28</v>
      </c>
      <c r="BH111" s="23" t="s">
        <v>28</v>
      </c>
      <c r="BI111" s="23" t="s">
        <v>28</v>
      </c>
      <c r="BJ111" s="23" t="s">
        <v>28</v>
      </c>
      <c r="BK111" s="21" t="s">
        <v>102</v>
      </c>
    </row>
    <row r="112" spans="4:63" s="2" customFormat="1" ht="14.25" customHeight="1" x14ac:dyDescent="0.15">
      <c r="U112" s="74"/>
    </row>
    <row r="113" spans="3:248" ht="13.5" customHeight="1" x14ac:dyDescent="0.1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7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</row>
    <row r="114" spans="3:248" ht="13.5" customHeight="1" x14ac:dyDescent="0.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74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</row>
    <row r="115" spans="3:248" ht="13.5" customHeight="1" x14ac:dyDescent="0.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74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</row>
    <row r="116" spans="3:248" ht="13.5" customHeight="1" x14ac:dyDescent="0.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74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</row>
    <row r="117" spans="3:248" ht="13.5" customHeight="1" x14ac:dyDescent="0.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74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</row>
    <row r="118" spans="3:248" ht="13.5" customHeight="1" x14ac:dyDescent="0.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7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</row>
    <row r="119" spans="3:248" ht="13.5" customHeight="1" x14ac:dyDescent="0.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7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</row>
    <row r="120" spans="3:248" ht="13.5" customHeight="1" x14ac:dyDescent="0.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7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</row>
    <row r="121" spans="3:248" ht="13.5" customHeight="1" x14ac:dyDescent="0.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7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</row>
    <row r="122" spans="3:248" ht="13.5" customHeight="1" x14ac:dyDescent="0.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7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</row>
    <row r="123" spans="3:248" ht="13.5" customHeight="1" x14ac:dyDescent="0.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7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</row>
    <row r="124" spans="3:248" ht="13.5" customHeight="1" x14ac:dyDescent="0.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7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</row>
    <row r="125" spans="3:248" ht="13.5" customHeight="1" x14ac:dyDescent="0.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7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</row>
    <row r="126" spans="3:248" ht="13.5" customHeight="1" x14ac:dyDescent="0.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7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</row>
    <row r="127" spans="3:248" ht="13.5" customHeight="1" x14ac:dyDescent="0.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7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</row>
    <row r="128" spans="3:248" ht="13.5" customHeight="1" x14ac:dyDescent="0.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74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</row>
    <row r="129" spans="3:248" ht="13.5" customHeight="1" x14ac:dyDescent="0.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74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</row>
    <row r="130" spans="3:248" ht="13.5" customHeight="1" x14ac:dyDescent="0.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74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</row>
    <row r="131" spans="3:248" ht="13.5" customHeight="1" x14ac:dyDescent="0.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74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</row>
    <row r="132" spans="3:248" ht="13.5" customHeight="1" x14ac:dyDescent="0.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74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</row>
    <row r="133" spans="3:248" ht="13.5" customHeight="1" x14ac:dyDescent="0.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74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</row>
    <row r="134" spans="3:248" ht="13.5" customHeight="1" x14ac:dyDescent="0.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74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</row>
    <row r="135" spans="3:248" ht="13.5" customHeight="1" x14ac:dyDescent="0.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74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</row>
    <row r="136" spans="3:248" ht="13.5" customHeight="1" x14ac:dyDescent="0.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74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</row>
    <row r="137" spans="3:248" ht="13.5" customHeight="1" x14ac:dyDescent="0.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74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</row>
    <row r="138" spans="3:248" ht="13.5" customHeight="1" x14ac:dyDescent="0.15"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3"/>
      <c r="R138" s="2"/>
      <c r="S138" s="2"/>
      <c r="T138" s="2"/>
      <c r="U138" s="74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</row>
    <row r="139" spans="3:248" ht="13.5" customHeight="1" x14ac:dyDescent="0.15"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3"/>
      <c r="R139" s="2"/>
      <c r="S139" s="2"/>
      <c r="T139" s="2"/>
      <c r="U139" s="74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</row>
    <row r="140" spans="3:248" ht="13.5" customHeight="1" x14ac:dyDescent="0.15"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3"/>
      <c r="R140" s="2"/>
      <c r="S140" s="2"/>
      <c r="T140" s="2"/>
      <c r="U140" s="74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</row>
    <row r="141" spans="3:248" ht="13.5" customHeight="1" x14ac:dyDescent="0.15"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3"/>
      <c r="R141" s="2"/>
      <c r="S141" s="2"/>
      <c r="T141" s="2"/>
      <c r="U141" s="74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</row>
    <row r="142" spans="3:248" ht="13.5" customHeight="1" x14ac:dyDescent="0.15"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3"/>
      <c r="R142" s="2"/>
      <c r="S142" s="2"/>
      <c r="T142" s="2"/>
      <c r="U142" s="74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</row>
    <row r="143" spans="3:248" ht="13.5" customHeight="1" x14ac:dyDescent="0.15"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3"/>
      <c r="R143" s="2"/>
      <c r="S143" s="2"/>
      <c r="T143" s="2"/>
      <c r="U143" s="74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</row>
    <row r="144" spans="3:248" ht="13.5" customHeight="1" x14ac:dyDescent="0.15"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3"/>
      <c r="R144" s="2"/>
      <c r="S144" s="2"/>
      <c r="T144" s="2"/>
      <c r="U144" s="74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</row>
    <row r="145" spans="3:248" ht="13.5" customHeight="1" x14ac:dyDescent="0.15"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3"/>
      <c r="R145" s="2"/>
      <c r="S145" s="2"/>
      <c r="T145" s="2"/>
      <c r="U145" s="74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</row>
    <row r="146" spans="3:248" ht="13.5" customHeight="1" x14ac:dyDescent="0.15"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3"/>
      <c r="R146" s="2"/>
      <c r="S146" s="2"/>
      <c r="T146" s="2"/>
      <c r="U146" s="74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</row>
    <row r="147" spans="3:248" ht="13.5" customHeight="1" x14ac:dyDescent="0.15"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3"/>
      <c r="R147" s="2"/>
      <c r="S147" s="2"/>
      <c r="T147" s="2"/>
      <c r="U147" s="74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</row>
    <row r="148" spans="3:248" ht="13.5" customHeight="1" x14ac:dyDescent="0.15"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3"/>
      <c r="R148" s="2"/>
      <c r="S148" s="2"/>
      <c r="T148" s="2"/>
      <c r="U148" s="74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</row>
    <row r="149" spans="3:248" ht="13.5" customHeight="1" x14ac:dyDescent="0.15"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3"/>
      <c r="R149" s="2"/>
      <c r="S149" s="2"/>
      <c r="T149" s="2"/>
      <c r="U149" s="74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</row>
    <row r="150" spans="3:248" ht="13.5" customHeight="1" x14ac:dyDescent="0.15"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3"/>
      <c r="R150" s="2"/>
      <c r="S150" s="2"/>
      <c r="T150" s="2"/>
      <c r="U150" s="74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</row>
    <row r="151" spans="3:248" ht="13.5" customHeight="1" x14ac:dyDescent="0.15"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3"/>
      <c r="R151" s="2"/>
      <c r="S151" s="2"/>
      <c r="T151" s="2"/>
      <c r="U151" s="74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</row>
    <row r="152" spans="3:248" ht="13.5" customHeight="1" x14ac:dyDescent="0.15"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3"/>
      <c r="R152" s="2"/>
      <c r="S152" s="2"/>
      <c r="T152" s="2"/>
      <c r="U152" s="74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</row>
    <row r="153" spans="3:248" ht="13.5" customHeight="1" x14ac:dyDescent="0.15"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3"/>
      <c r="R153" s="2"/>
      <c r="S153" s="2"/>
      <c r="T153" s="2"/>
      <c r="U153" s="74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</row>
    <row r="154" spans="3:248" ht="13.5" customHeight="1" x14ac:dyDescent="0.15"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3"/>
      <c r="R154" s="2"/>
      <c r="S154" s="2"/>
      <c r="T154" s="2"/>
      <c r="U154" s="74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</row>
    <row r="155" spans="3:248" ht="13.5" customHeight="1" x14ac:dyDescent="0.15"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3"/>
      <c r="R155" s="2"/>
      <c r="S155" s="2"/>
      <c r="T155" s="2"/>
      <c r="U155" s="74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</row>
    <row r="156" spans="3:248" ht="13.5" customHeight="1" x14ac:dyDescent="0.15"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3"/>
      <c r="R156" s="2"/>
      <c r="S156" s="2"/>
      <c r="T156" s="2"/>
      <c r="U156" s="74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</row>
    <row r="157" spans="3:248" ht="13.5" customHeight="1" x14ac:dyDescent="0.15"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3"/>
      <c r="R157" s="2"/>
      <c r="S157" s="2"/>
      <c r="T157" s="2"/>
      <c r="U157" s="74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</row>
  </sheetData>
  <sheetProtection formatCells="0" formatColumns="0" formatRows="0" insertColumns="0" insertRows="0" deleteColumns="0" deleteRows="0" autoFilter="0" pivotTables="0"/>
  <phoneticPr fontId="8" type="noConversion"/>
  <dataValidations count="10">
    <dataValidation type="list" showInputMessage="1" showErrorMessage="1" sqref="V12:V111" xr:uid="{D5BD37FC-43DF-41C4-B93A-991F6E4DEEAC}">
      <formula1>LOV_oracle_apps_projects_costing_transactions_fdiupload_ui_ThirdPartyCostedTxnUploadPageDef_WorkTypeId</formula1>
    </dataValidation>
    <dataValidation type="list" showInputMessage="1" showErrorMessage="1" sqref="W12:W111" xr:uid="{A7EA908D-3F90-4A88-BD79-DB950B863649}">
      <formula1>LOV_oracle_apps_projects_costing_transactions_fdiupload_ui_ThirdPartyCostedTxnUploadPageDef_BillableFlag</formula1>
    </dataValidation>
    <dataValidation type="list" showInputMessage="1" showErrorMessage="1" sqref="X12:X111" xr:uid="{2052524F-A9D6-41C8-AEA7-076C9B7DA2BC}">
      <formula1>LOV_oracle_apps_projects_costing_transactions_fdiupload_ui_ThirdPartyCostedTxnUploadPageDef_CapitalizableFlag</formula1>
    </dataValidation>
    <dataValidation type="list" showInputMessage="1" showErrorMessage="1" sqref="Y12:Y111" xr:uid="{F9555A49-5A52-44F3-A349-AE49CECD3FA5}">
      <formula1>LOV_oracle_apps_projects_costing_transactions_fdiupload_ui_ThirdPartyCostedTxnUploadPageDef_AccrualFlag</formula1>
    </dataValidation>
    <dataValidation type="list" showInputMessage="1" showErrorMessage="1" sqref="AR12:AR111" xr:uid="{1A1CB91A-A916-43CC-81FE-9080C6E22589}">
      <formula1>LOV_oracle_apps_projects_costing_transactions_fdiupload_ui_ThirdPartyCostedTxnUploadPageDef_AcctRateType</formula1>
    </dataValidation>
    <dataValidation type="list" showInputMessage="1" showErrorMessage="1" sqref="AY12:AY111" xr:uid="{ECFEB60C-93AE-4AE9-9FF7-BF612B47B2DC}">
      <formula1>LOV_oracle_apps_projects_costing_transactions_fdiupload_ui_ThirdPartyCostedTxnUploadPageDef_ConvertedFlag</formula1>
    </dataValidation>
    <dataValidation type="list" showInputMessage="1" showErrorMessage="1" sqref="AC12:AC111" xr:uid="{278A1142-3799-4FB8-9DA4-C9BB9C228BC9}">
      <formula1>LOV_oracle_apps_projects_costing_transactions_fdiupload_ui_ThirdPartyCostedTxnUploadPageDef_UnmatchedNegativeTxnFlag</formula1>
    </dataValidation>
    <dataValidation type="list" showInputMessage="1" showErrorMessage="1" sqref="E7" xr:uid="{2E58BEE0-506A-4072-8BC7-DF41EFEA86CD}">
      <formula1>LOV_oracle_apps_projects_costing_transactions_fdiupload_ui_ThirdPartyCostedTxnUploadPageDef_TransactionSourceId</formula1>
    </dataValidation>
    <dataValidation type="list" showInputMessage="1" showErrorMessage="1" sqref="E8" xr:uid="{269A1AF5-9D10-4C86-9283-3F84BEA727B9}">
      <formula1>DLOV_oracle_apps_projects_costing_transactions_fdiupload_ui_ThirdPartyCostedTxnUploadPageDef_DocumentId_TransactionSourceId_5</formula1>
    </dataValidation>
    <dataValidation type="list" showInputMessage="1" showErrorMessage="1" sqref="E6" xr:uid="{E611D85E-8293-4F79-B954-2BCCD876D120}">
      <formula1>LOV_oracle_apps_projects_costing_transactions_fdiupload_ui_ThirdPartyCostedTxnUploadPageDef_OrgId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29A9-2ED7-49CD-BD76-82696281C0C3}">
  <dimension ref="A1:L583"/>
  <sheetViews>
    <sheetView workbookViewId="0">
      <selection activeCell="B9" sqref="B9"/>
    </sheetView>
  </sheetViews>
  <sheetFormatPr defaultRowHeight="15" x14ac:dyDescent="0.25"/>
  <cols>
    <col min="1" max="1" width="13.42578125" style="68" customWidth="1"/>
    <col min="2" max="4" width="36.5703125" style="68" bestFit="1" customWidth="1"/>
    <col min="5" max="5" width="15.42578125" style="68" bestFit="1" customWidth="1"/>
    <col min="6" max="6" width="13.7109375" style="68" bestFit="1" customWidth="1"/>
    <col min="7" max="7" width="12.140625" style="68" bestFit="1" customWidth="1"/>
    <col min="8" max="8" width="13.85546875" style="68" bestFit="1" customWidth="1"/>
    <col min="9" max="10" width="10.42578125" style="68" bestFit="1" customWidth="1"/>
    <col min="11" max="11" width="9.140625" style="68"/>
    <col min="12" max="12" width="9.5703125" style="68" bestFit="1" customWidth="1"/>
    <col min="13" max="16384" width="9.140625" style="68"/>
  </cols>
  <sheetData>
    <row r="1" spans="1:12" ht="38.25" x14ac:dyDescent="0.25">
      <c r="A1" s="73" t="s">
        <v>1086</v>
      </c>
      <c r="B1" s="73" t="s">
        <v>1084</v>
      </c>
      <c r="C1" s="73" t="s">
        <v>1083</v>
      </c>
      <c r="D1" s="73" t="s">
        <v>1082</v>
      </c>
      <c r="E1" s="73" t="s">
        <v>1081</v>
      </c>
      <c r="F1" s="73" t="s">
        <v>1080</v>
      </c>
      <c r="G1" s="73" t="s">
        <v>1079</v>
      </c>
      <c r="H1" s="73" t="s">
        <v>1078</v>
      </c>
      <c r="I1" s="73" t="s">
        <v>1077</v>
      </c>
      <c r="J1" s="73" t="s">
        <v>1076</v>
      </c>
      <c r="K1" s="73"/>
      <c r="L1" s="73" t="s">
        <v>1075</v>
      </c>
    </row>
    <row r="2" spans="1:12" x14ac:dyDescent="0.25">
      <c r="A2" s="68" t="str">
        <f>LEFT(B2,6)</f>
        <v>500000</v>
      </c>
      <c r="B2" s="72" t="s">
        <v>1074</v>
      </c>
      <c r="C2" s="72" t="s">
        <v>1074</v>
      </c>
      <c r="D2" s="72" t="s">
        <v>1060</v>
      </c>
      <c r="E2" s="71" t="s">
        <v>223</v>
      </c>
      <c r="F2" s="72" t="s">
        <v>222</v>
      </c>
      <c r="G2" s="71" t="b">
        <v>0</v>
      </c>
      <c r="H2" s="71" t="b">
        <v>0</v>
      </c>
      <c r="I2" s="70">
        <v>18629</v>
      </c>
      <c r="J2" s="69"/>
      <c r="K2" s="69"/>
      <c r="L2" s="69"/>
    </row>
    <row r="3" spans="1:12" x14ac:dyDescent="0.25">
      <c r="A3" s="68" t="str">
        <f t="shared" ref="A3:A66" si="0">LEFT(B3,6)</f>
        <v>500001</v>
      </c>
      <c r="B3" s="72" t="s">
        <v>1073</v>
      </c>
      <c r="C3" s="72" t="s">
        <v>1073</v>
      </c>
      <c r="D3" s="72" t="s">
        <v>1060</v>
      </c>
      <c r="E3" s="71" t="s">
        <v>223</v>
      </c>
      <c r="F3" s="72" t="s">
        <v>222</v>
      </c>
      <c r="G3" s="71" t="b">
        <v>0</v>
      </c>
      <c r="H3" s="71" t="b">
        <v>0</v>
      </c>
      <c r="I3" s="70">
        <v>18629</v>
      </c>
      <c r="J3" s="69"/>
      <c r="K3" s="69"/>
      <c r="L3" s="69"/>
    </row>
    <row r="4" spans="1:12" x14ac:dyDescent="0.25">
      <c r="A4" s="68" t="str">
        <f t="shared" si="0"/>
        <v>500002</v>
      </c>
      <c r="B4" s="72" t="s">
        <v>1072</v>
      </c>
      <c r="C4" s="72" t="s">
        <v>1072</v>
      </c>
      <c r="D4" s="72" t="s">
        <v>1060</v>
      </c>
      <c r="E4" s="71" t="s">
        <v>223</v>
      </c>
      <c r="F4" s="72" t="s">
        <v>222</v>
      </c>
      <c r="G4" s="71" t="b">
        <v>0</v>
      </c>
      <c r="H4" s="71" t="b">
        <v>0</v>
      </c>
      <c r="I4" s="70">
        <v>18629</v>
      </c>
      <c r="J4" s="69"/>
      <c r="K4" s="69"/>
      <c r="L4" s="69"/>
    </row>
    <row r="5" spans="1:12" x14ac:dyDescent="0.25">
      <c r="A5" s="68" t="str">
        <f t="shared" si="0"/>
        <v>500003</v>
      </c>
      <c r="B5" s="72" t="s">
        <v>1071</v>
      </c>
      <c r="C5" s="72" t="s">
        <v>1071</v>
      </c>
      <c r="D5" s="72" t="s">
        <v>1060</v>
      </c>
      <c r="E5" s="71" t="s">
        <v>223</v>
      </c>
      <c r="F5" s="72" t="s">
        <v>222</v>
      </c>
      <c r="G5" s="71" t="b">
        <v>0</v>
      </c>
      <c r="H5" s="71" t="b">
        <v>0</v>
      </c>
      <c r="I5" s="70">
        <v>18629</v>
      </c>
      <c r="J5" s="69"/>
      <c r="K5" s="69"/>
      <c r="L5" s="69"/>
    </row>
    <row r="6" spans="1:12" x14ac:dyDescent="0.25">
      <c r="A6" s="68" t="str">
        <f t="shared" si="0"/>
        <v>500004</v>
      </c>
      <c r="B6" s="72" t="s">
        <v>1070</v>
      </c>
      <c r="C6" s="72" t="s">
        <v>1070</v>
      </c>
      <c r="D6" s="72" t="s">
        <v>1060</v>
      </c>
      <c r="E6" s="71" t="s">
        <v>223</v>
      </c>
      <c r="F6" s="72" t="s">
        <v>222</v>
      </c>
      <c r="G6" s="71" t="b">
        <v>0</v>
      </c>
      <c r="H6" s="71" t="b">
        <v>0</v>
      </c>
      <c r="I6" s="70">
        <v>18629</v>
      </c>
      <c r="J6" s="69"/>
      <c r="K6" s="69"/>
      <c r="L6" s="69"/>
    </row>
    <row r="7" spans="1:12" x14ac:dyDescent="0.25">
      <c r="A7" s="68" t="str">
        <f t="shared" si="0"/>
        <v>500005</v>
      </c>
      <c r="B7" s="72" t="s">
        <v>1069</v>
      </c>
      <c r="C7" s="72" t="s">
        <v>1069</v>
      </c>
      <c r="D7" s="72" t="s">
        <v>1060</v>
      </c>
      <c r="E7" s="71" t="s">
        <v>223</v>
      </c>
      <c r="F7" s="72" t="s">
        <v>222</v>
      </c>
      <c r="G7" s="71" t="b">
        <v>0</v>
      </c>
      <c r="H7" s="71" t="b">
        <v>0</v>
      </c>
      <c r="I7" s="70">
        <v>18629</v>
      </c>
      <c r="J7" s="69"/>
      <c r="K7" s="69"/>
      <c r="L7" s="69"/>
    </row>
    <row r="8" spans="1:12" x14ac:dyDescent="0.25">
      <c r="A8" s="68" t="str">
        <f t="shared" si="0"/>
        <v>500006</v>
      </c>
      <c r="B8" s="72" t="s">
        <v>1068</v>
      </c>
      <c r="C8" s="72" t="s">
        <v>1068</v>
      </c>
      <c r="D8" s="72" t="s">
        <v>1060</v>
      </c>
      <c r="E8" s="71" t="s">
        <v>223</v>
      </c>
      <c r="F8" s="72" t="s">
        <v>222</v>
      </c>
      <c r="G8" s="71" t="b">
        <v>0</v>
      </c>
      <c r="H8" s="71" t="b">
        <v>0</v>
      </c>
      <c r="I8" s="70">
        <v>18629</v>
      </c>
      <c r="J8" s="69"/>
      <c r="K8" s="69"/>
      <c r="L8" s="69"/>
    </row>
    <row r="9" spans="1:12" x14ac:dyDescent="0.25">
      <c r="A9" s="68" t="str">
        <f t="shared" si="0"/>
        <v>500007</v>
      </c>
      <c r="B9" s="72" t="s">
        <v>1067</v>
      </c>
      <c r="C9" s="72" t="s">
        <v>1067</v>
      </c>
      <c r="D9" s="72" t="s">
        <v>1060</v>
      </c>
      <c r="E9" s="71" t="s">
        <v>223</v>
      </c>
      <c r="F9" s="72" t="s">
        <v>222</v>
      </c>
      <c r="G9" s="71" t="b">
        <v>0</v>
      </c>
      <c r="H9" s="71" t="b">
        <v>0</v>
      </c>
      <c r="I9" s="70">
        <v>18629</v>
      </c>
      <c r="J9" s="69"/>
      <c r="K9" s="69"/>
      <c r="L9" s="69"/>
    </row>
    <row r="10" spans="1:12" x14ac:dyDescent="0.25">
      <c r="A10" s="68" t="str">
        <f t="shared" si="0"/>
        <v>500008</v>
      </c>
      <c r="B10" s="72" t="s">
        <v>1066</v>
      </c>
      <c r="C10" s="72" t="s">
        <v>1066</v>
      </c>
      <c r="D10" s="72" t="s">
        <v>1060</v>
      </c>
      <c r="E10" s="71" t="s">
        <v>223</v>
      </c>
      <c r="F10" s="72" t="s">
        <v>222</v>
      </c>
      <c r="G10" s="71" t="b">
        <v>0</v>
      </c>
      <c r="H10" s="71" t="b">
        <v>0</v>
      </c>
      <c r="I10" s="70">
        <v>18629</v>
      </c>
      <c r="J10" s="69"/>
      <c r="K10" s="69"/>
      <c r="L10" s="69"/>
    </row>
    <row r="11" spans="1:12" x14ac:dyDescent="0.25">
      <c r="A11" s="68" t="str">
        <f t="shared" si="0"/>
        <v>500009</v>
      </c>
      <c r="B11" s="72" t="s">
        <v>1065</v>
      </c>
      <c r="C11" s="72" t="s">
        <v>1065</v>
      </c>
      <c r="D11" s="72" t="s">
        <v>1060</v>
      </c>
      <c r="E11" s="71" t="s">
        <v>223</v>
      </c>
      <c r="F11" s="72" t="s">
        <v>222</v>
      </c>
      <c r="G11" s="71" t="b">
        <v>0</v>
      </c>
      <c r="H11" s="71" t="b">
        <v>0</v>
      </c>
      <c r="I11" s="70">
        <v>18629</v>
      </c>
      <c r="J11" s="69"/>
      <c r="K11" s="69"/>
      <c r="L11" s="69"/>
    </row>
    <row r="12" spans="1:12" x14ac:dyDescent="0.25">
      <c r="A12" s="68" t="str">
        <f t="shared" si="0"/>
        <v>500010</v>
      </c>
      <c r="B12" s="72" t="s">
        <v>1064</v>
      </c>
      <c r="C12" s="72" t="s">
        <v>1064</v>
      </c>
      <c r="D12" s="72" t="s">
        <v>1060</v>
      </c>
      <c r="E12" s="71" t="s">
        <v>223</v>
      </c>
      <c r="F12" s="72" t="s">
        <v>222</v>
      </c>
      <c r="G12" s="71" t="b">
        <v>0</v>
      </c>
      <c r="H12" s="71" t="b">
        <v>0</v>
      </c>
      <c r="I12" s="70">
        <v>18629</v>
      </c>
      <c r="J12" s="69"/>
      <c r="K12" s="69"/>
      <c r="L12" s="69"/>
    </row>
    <row r="13" spans="1:12" x14ac:dyDescent="0.25">
      <c r="A13" s="68" t="str">
        <f t="shared" si="0"/>
        <v>500011</v>
      </c>
      <c r="B13" s="72" t="s">
        <v>1063</v>
      </c>
      <c r="C13" s="72" t="s">
        <v>1063</v>
      </c>
      <c r="D13" s="72" t="s">
        <v>1060</v>
      </c>
      <c r="E13" s="71" t="s">
        <v>223</v>
      </c>
      <c r="F13" s="72" t="s">
        <v>222</v>
      </c>
      <c r="G13" s="71" t="b">
        <v>0</v>
      </c>
      <c r="H13" s="71" t="b">
        <v>0</v>
      </c>
      <c r="I13" s="70">
        <v>18629</v>
      </c>
      <c r="J13" s="69"/>
      <c r="K13" s="69"/>
      <c r="L13" s="69"/>
    </row>
    <row r="14" spans="1:12" x14ac:dyDescent="0.25">
      <c r="A14" s="68" t="str">
        <f t="shared" si="0"/>
        <v>500012</v>
      </c>
      <c r="B14" s="72" t="s">
        <v>1062</v>
      </c>
      <c r="C14" s="72" t="s">
        <v>1062</v>
      </c>
      <c r="D14" s="72" t="s">
        <v>1060</v>
      </c>
      <c r="E14" s="71" t="s">
        <v>223</v>
      </c>
      <c r="F14" s="72" t="s">
        <v>222</v>
      </c>
      <c r="G14" s="71" t="b">
        <v>0</v>
      </c>
      <c r="H14" s="71" t="b">
        <v>0</v>
      </c>
      <c r="I14" s="70">
        <v>18629</v>
      </c>
      <c r="J14" s="69"/>
      <c r="K14" s="69"/>
      <c r="L14" s="69"/>
    </row>
    <row r="15" spans="1:12" x14ac:dyDescent="0.25">
      <c r="A15" s="68" t="str">
        <f t="shared" si="0"/>
        <v>500013</v>
      </c>
      <c r="B15" s="72" t="s">
        <v>1061</v>
      </c>
      <c r="C15" s="72" t="s">
        <v>1061</v>
      </c>
      <c r="D15" s="72" t="s">
        <v>1060</v>
      </c>
      <c r="E15" s="71" t="s">
        <v>223</v>
      </c>
      <c r="F15" s="72" t="s">
        <v>222</v>
      </c>
      <c r="G15" s="71" t="b">
        <v>0</v>
      </c>
      <c r="H15" s="71" t="b">
        <v>0</v>
      </c>
      <c r="I15" s="70">
        <v>18629</v>
      </c>
      <c r="J15" s="69"/>
      <c r="K15" s="69"/>
      <c r="L15" s="69"/>
    </row>
    <row r="16" spans="1:12" x14ac:dyDescent="0.25">
      <c r="A16" s="68" t="str">
        <f t="shared" si="0"/>
        <v>501000</v>
      </c>
      <c r="B16" s="72" t="s">
        <v>1059</v>
      </c>
      <c r="C16" s="72" t="s">
        <v>1059</v>
      </c>
      <c r="D16" s="72" t="s">
        <v>1054</v>
      </c>
      <c r="E16" s="71" t="s">
        <v>223</v>
      </c>
      <c r="F16" s="72" t="s">
        <v>222</v>
      </c>
      <c r="G16" s="71" t="b">
        <v>0</v>
      </c>
      <c r="H16" s="71" t="b">
        <v>0</v>
      </c>
      <c r="I16" s="70">
        <v>18629</v>
      </c>
      <c r="J16" s="69"/>
      <c r="K16" s="69"/>
      <c r="L16" s="69"/>
    </row>
    <row r="17" spans="1:12" x14ac:dyDescent="0.25">
      <c r="A17" s="68" t="str">
        <f t="shared" si="0"/>
        <v>501001</v>
      </c>
      <c r="B17" s="72" t="s">
        <v>1058</v>
      </c>
      <c r="C17" s="72" t="s">
        <v>1058</v>
      </c>
      <c r="D17" s="72" t="s">
        <v>1054</v>
      </c>
      <c r="E17" s="71" t="s">
        <v>223</v>
      </c>
      <c r="F17" s="72" t="s">
        <v>222</v>
      </c>
      <c r="G17" s="71" t="b">
        <v>0</v>
      </c>
      <c r="H17" s="71" t="b">
        <v>0</v>
      </c>
      <c r="I17" s="70">
        <v>18629</v>
      </c>
      <c r="J17" s="69"/>
      <c r="K17" s="69"/>
      <c r="L17" s="69"/>
    </row>
    <row r="18" spans="1:12" ht="26.25" x14ac:dyDescent="0.25">
      <c r="A18" s="68" t="str">
        <f t="shared" si="0"/>
        <v>501002</v>
      </c>
      <c r="B18" s="72" t="s">
        <v>1057</v>
      </c>
      <c r="C18" s="72" t="s">
        <v>1057</v>
      </c>
      <c r="D18" s="72" t="s">
        <v>1054</v>
      </c>
      <c r="E18" s="71" t="s">
        <v>223</v>
      </c>
      <c r="F18" s="72" t="s">
        <v>222</v>
      </c>
      <c r="G18" s="71" t="b">
        <v>0</v>
      </c>
      <c r="H18" s="71" t="b">
        <v>0</v>
      </c>
      <c r="I18" s="70">
        <v>18629</v>
      </c>
      <c r="J18" s="69"/>
      <c r="K18" s="69"/>
      <c r="L18" s="69"/>
    </row>
    <row r="19" spans="1:12" x14ac:dyDescent="0.25">
      <c r="A19" s="68" t="str">
        <f t="shared" si="0"/>
        <v>501003</v>
      </c>
      <c r="B19" s="72" t="s">
        <v>1056</v>
      </c>
      <c r="C19" s="72" t="s">
        <v>1056</v>
      </c>
      <c r="D19" s="72" t="s">
        <v>1054</v>
      </c>
      <c r="E19" s="71" t="s">
        <v>223</v>
      </c>
      <c r="F19" s="72" t="s">
        <v>222</v>
      </c>
      <c r="G19" s="71" t="b">
        <v>0</v>
      </c>
      <c r="H19" s="71" t="b">
        <v>0</v>
      </c>
      <c r="I19" s="70">
        <v>18629</v>
      </c>
      <c r="J19" s="69"/>
      <c r="K19" s="69"/>
      <c r="L19" s="69"/>
    </row>
    <row r="20" spans="1:12" x14ac:dyDescent="0.25">
      <c r="A20" s="68" t="str">
        <f t="shared" si="0"/>
        <v>501004</v>
      </c>
      <c r="B20" s="72" t="s">
        <v>1055</v>
      </c>
      <c r="C20" s="72" t="s">
        <v>1055</v>
      </c>
      <c r="D20" s="72" t="s">
        <v>1054</v>
      </c>
      <c r="E20" s="71" t="s">
        <v>223</v>
      </c>
      <c r="F20" s="72" t="s">
        <v>222</v>
      </c>
      <c r="G20" s="71" t="b">
        <v>0</v>
      </c>
      <c r="H20" s="71" t="b">
        <v>0</v>
      </c>
      <c r="I20" s="70">
        <v>18629</v>
      </c>
      <c r="J20" s="69"/>
      <c r="K20" s="69"/>
      <c r="L20" s="69"/>
    </row>
    <row r="21" spans="1:12" x14ac:dyDescent="0.25">
      <c r="A21" s="68" t="str">
        <f t="shared" si="0"/>
        <v>501940</v>
      </c>
      <c r="B21" s="72" t="s">
        <v>1053</v>
      </c>
      <c r="C21" s="72" t="s">
        <v>1053</v>
      </c>
      <c r="D21" s="72" t="s">
        <v>947</v>
      </c>
      <c r="E21" s="71" t="s">
        <v>223</v>
      </c>
      <c r="F21" s="72" t="s">
        <v>222</v>
      </c>
      <c r="G21" s="71" t="b">
        <v>0</v>
      </c>
      <c r="H21" s="71" t="b">
        <v>0</v>
      </c>
      <c r="I21" s="70">
        <v>18629</v>
      </c>
      <c r="J21" s="69"/>
      <c r="K21" s="69"/>
      <c r="L21" s="69"/>
    </row>
    <row r="22" spans="1:12" x14ac:dyDescent="0.25">
      <c r="A22" s="68" t="str">
        <f t="shared" si="0"/>
        <v>502000</v>
      </c>
      <c r="B22" s="72" t="s">
        <v>1052</v>
      </c>
      <c r="C22" s="72" t="s">
        <v>1052</v>
      </c>
      <c r="D22" s="72" t="s">
        <v>1051</v>
      </c>
      <c r="E22" s="71" t="s">
        <v>223</v>
      </c>
      <c r="F22" s="72" t="s">
        <v>222</v>
      </c>
      <c r="G22" s="71" t="b">
        <v>0</v>
      </c>
      <c r="H22" s="71" t="b">
        <v>0</v>
      </c>
      <c r="I22" s="70">
        <v>18629</v>
      </c>
      <c r="J22" s="69"/>
      <c r="K22" s="69"/>
      <c r="L22" s="69"/>
    </row>
    <row r="23" spans="1:12" x14ac:dyDescent="0.25">
      <c r="A23" s="68" t="str">
        <f t="shared" si="0"/>
        <v>502100</v>
      </c>
      <c r="B23" s="72" t="s">
        <v>1050</v>
      </c>
      <c r="C23" s="72" t="s">
        <v>1050</v>
      </c>
      <c r="D23" s="72" t="s">
        <v>1049</v>
      </c>
      <c r="E23" s="71" t="s">
        <v>223</v>
      </c>
      <c r="F23" s="72" t="s">
        <v>222</v>
      </c>
      <c r="G23" s="71" t="b">
        <v>0</v>
      </c>
      <c r="H23" s="71" t="b">
        <v>0</v>
      </c>
      <c r="I23" s="70">
        <v>18629</v>
      </c>
      <c r="J23" s="69"/>
      <c r="K23" s="69"/>
      <c r="L23" s="69"/>
    </row>
    <row r="24" spans="1:12" x14ac:dyDescent="0.25">
      <c r="A24" s="68" t="str">
        <f t="shared" si="0"/>
        <v>502200</v>
      </c>
      <c r="B24" s="72" t="s">
        <v>1048</v>
      </c>
      <c r="C24" s="72" t="s">
        <v>1048</v>
      </c>
      <c r="D24" s="72" t="s">
        <v>1047</v>
      </c>
      <c r="E24" s="71" t="s">
        <v>223</v>
      </c>
      <c r="F24" s="72" t="s">
        <v>222</v>
      </c>
      <c r="G24" s="71" t="b">
        <v>0</v>
      </c>
      <c r="H24" s="71" t="b">
        <v>0</v>
      </c>
      <c r="I24" s="70">
        <v>18629</v>
      </c>
      <c r="J24" s="69"/>
      <c r="K24" s="69"/>
      <c r="L24" s="69"/>
    </row>
    <row r="25" spans="1:12" x14ac:dyDescent="0.25">
      <c r="A25" s="68" t="str">
        <f t="shared" si="0"/>
        <v>502300</v>
      </c>
      <c r="B25" s="72" t="s">
        <v>1046</v>
      </c>
      <c r="C25" s="72" t="s">
        <v>1046</v>
      </c>
      <c r="D25" s="72" t="s">
        <v>1045</v>
      </c>
      <c r="E25" s="71" t="s">
        <v>223</v>
      </c>
      <c r="F25" s="72" t="s">
        <v>222</v>
      </c>
      <c r="G25" s="71" t="b">
        <v>0</v>
      </c>
      <c r="H25" s="71" t="b">
        <v>0</v>
      </c>
      <c r="I25" s="70">
        <v>18629</v>
      </c>
      <c r="J25" s="69"/>
      <c r="K25" s="69"/>
      <c r="L25" s="69"/>
    </row>
    <row r="26" spans="1:12" x14ac:dyDescent="0.25">
      <c r="A26" s="68" t="str">
        <f t="shared" si="0"/>
        <v>502400</v>
      </c>
      <c r="B26" s="72" t="s">
        <v>1044</v>
      </c>
      <c r="C26" s="72" t="s">
        <v>1044</v>
      </c>
      <c r="D26" s="72" t="s">
        <v>1043</v>
      </c>
      <c r="E26" s="71" t="s">
        <v>223</v>
      </c>
      <c r="F26" s="72" t="s">
        <v>222</v>
      </c>
      <c r="G26" s="71" t="b">
        <v>0</v>
      </c>
      <c r="H26" s="71" t="b">
        <v>0</v>
      </c>
      <c r="I26" s="70">
        <v>18629</v>
      </c>
      <c r="J26" s="69"/>
      <c r="K26" s="69"/>
      <c r="L26" s="69"/>
    </row>
    <row r="27" spans="1:12" ht="26.25" x14ac:dyDescent="0.25">
      <c r="A27" s="68" t="str">
        <f t="shared" si="0"/>
        <v>502500</v>
      </c>
      <c r="B27" s="72" t="s">
        <v>1042</v>
      </c>
      <c r="C27" s="72" t="s">
        <v>1042</v>
      </c>
      <c r="D27" s="72" t="s">
        <v>1041</v>
      </c>
      <c r="E27" s="71" t="s">
        <v>223</v>
      </c>
      <c r="F27" s="72" t="s">
        <v>222</v>
      </c>
      <c r="G27" s="71" t="b">
        <v>0</v>
      </c>
      <c r="H27" s="71" t="b">
        <v>0</v>
      </c>
      <c r="I27" s="70">
        <v>18629</v>
      </c>
      <c r="J27" s="69"/>
      <c r="K27" s="69"/>
      <c r="L27" s="69"/>
    </row>
    <row r="28" spans="1:12" x14ac:dyDescent="0.25">
      <c r="A28" s="68" t="str">
        <f t="shared" si="0"/>
        <v>502600</v>
      </c>
      <c r="B28" s="72" t="s">
        <v>1040</v>
      </c>
      <c r="C28" s="72" t="s">
        <v>1040</v>
      </c>
      <c r="D28" s="72" t="s">
        <v>1039</v>
      </c>
      <c r="E28" s="71" t="s">
        <v>223</v>
      </c>
      <c r="F28" s="72" t="s">
        <v>222</v>
      </c>
      <c r="G28" s="71" t="b">
        <v>0</v>
      </c>
      <c r="H28" s="71" t="b">
        <v>0</v>
      </c>
      <c r="I28" s="70">
        <v>18629</v>
      </c>
      <c r="J28" s="69"/>
      <c r="K28" s="69"/>
      <c r="L28" s="69"/>
    </row>
    <row r="29" spans="1:12" x14ac:dyDescent="0.25">
      <c r="A29" s="68" t="str">
        <f t="shared" si="0"/>
        <v>502700</v>
      </c>
      <c r="B29" s="72" t="s">
        <v>1038</v>
      </c>
      <c r="C29" s="72" t="s">
        <v>1038</v>
      </c>
      <c r="D29" s="72" t="s">
        <v>1037</v>
      </c>
      <c r="E29" s="71" t="s">
        <v>223</v>
      </c>
      <c r="F29" s="72" t="s">
        <v>222</v>
      </c>
      <c r="G29" s="71" t="b">
        <v>0</v>
      </c>
      <c r="H29" s="71" t="b">
        <v>0</v>
      </c>
      <c r="I29" s="70">
        <v>18629</v>
      </c>
      <c r="J29" s="69"/>
      <c r="K29" s="69"/>
      <c r="L29" s="69"/>
    </row>
    <row r="30" spans="1:12" x14ac:dyDescent="0.25">
      <c r="A30" s="68" t="str">
        <f t="shared" si="0"/>
        <v>502800</v>
      </c>
      <c r="B30" s="72" t="s">
        <v>1036</v>
      </c>
      <c r="C30" s="72" t="s">
        <v>1036</v>
      </c>
      <c r="D30" s="72" t="s">
        <v>1035</v>
      </c>
      <c r="E30" s="71" t="s">
        <v>223</v>
      </c>
      <c r="F30" s="72" t="s">
        <v>222</v>
      </c>
      <c r="G30" s="71" t="b">
        <v>0</v>
      </c>
      <c r="H30" s="71" t="b">
        <v>0</v>
      </c>
      <c r="I30" s="70">
        <v>18629</v>
      </c>
      <c r="J30" s="69"/>
      <c r="K30" s="69"/>
      <c r="L30" s="69"/>
    </row>
    <row r="31" spans="1:12" x14ac:dyDescent="0.25">
      <c r="A31" s="68" t="str">
        <f t="shared" si="0"/>
        <v>502900</v>
      </c>
      <c r="B31" s="72" t="s">
        <v>1034</v>
      </c>
      <c r="C31" s="72" t="s">
        <v>1034</v>
      </c>
      <c r="D31" s="72" t="s">
        <v>1033</v>
      </c>
      <c r="E31" s="71" t="s">
        <v>223</v>
      </c>
      <c r="F31" s="72" t="s">
        <v>222</v>
      </c>
      <c r="G31" s="71" t="b">
        <v>0</v>
      </c>
      <c r="H31" s="71" t="b">
        <v>0</v>
      </c>
      <c r="I31" s="70">
        <v>18629</v>
      </c>
      <c r="J31" s="69"/>
      <c r="K31" s="69"/>
      <c r="L31" s="69"/>
    </row>
    <row r="32" spans="1:12" x14ac:dyDescent="0.25">
      <c r="A32" s="68" t="str">
        <f t="shared" si="0"/>
        <v>503000</v>
      </c>
      <c r="B32" s="72" t="s">
        <v>1032</v>
      </c>
      <c r="C32" s="72" t="s">
        <v>1032</v>
      </c>
      <c r="D32" s="72" t="s">
        <v>1031</v>
      </c>
      <c r="E32" s="71" t="s">
        <v>223</v>
      </c>
      <c r="F32" s="72" t="s">
        <v>222</v>
      </c>
      <c r="G32" s="71" t="b">
        <v>0</v>
      </c>
      <c r="H32" s="71" t="b">
        <v>0</v>
      </c>
      <c r="I32" s="70">
        <v>18629</v>
      </c>
      <c r="J32" s="69"/>
      <c r="K32" s="69"/>
      <c r="L32" s="69"/>
    </row>
    <row r="33" spans="1:12" x14ac:dyDescent="0.25">
      <c r="A33" s="68" t="str">
        <f t="shared" si="0"/>
        <v>503100</v>
      </c>
      <c r="B33" s="72" t="s">
        <v>1030</v>
      </c>
      <c r="C33" s="72" t="s">
        <v>1030</v>
      </c>
      <c r="D33" s="72" t="s">
        <v>1029</v>
      </c>
      <c r="E33" s="71" t="s">
        <v>223</v>
      </c>
      <c r="F33" s="72" t="s">
        <v>222</v>
      </c>
      <c r="G33" s="71" t="b">
        <v>0</v>
      </c>
      <c r="H33" s="71" t="b">
        <v>0</v>
      </c>
      <c r="I33" s="70">
        <v>18629</v>
      </c>
      <c r="J33" s="69"/>
      <c r="K33" s="69"/>
      <c r="L33" s="69"/>
    </row>
    <row r="34" spans="1:12" x14ac:dyDescent="0.25">
      <c r="A34" s="68" t="str">
        <f t="shared" si="0"/>
        <v>503200</v>
      </c>
      <c r="B34" s="72" t="s">
        <v>1028</v>
      </c>
      <c r="C34" s="72" t="s">
        <v>1028</v>
      </c>
      <c r="D34" s="72" t="s">
        <v>1027</v>
      </c>
      <c r="E34" s="71" t="s">
        <v>223</v>
      </c>
      <c r="F34" s="72" t="s">
        <v>222</v>
      </c>
      <c r="G34" s="71" t="b">
        <v>0</v>
      </c>
      <c r="H34" s="71" t="b">
        <v>0</v>
      </c>
      <c r="I34" s="70">
        <v>18629</v>
      </c>
      <c r="J34" s="69"/>
      <c r="K34" s="69"/>
      <c r="L34" s="69"/>
    </row>
    <row r="35" spans="1:12" x14ac:dyDescent="0.25">
      <c r="A35" s="68" t="str">
        <f t="shared" si="0"/>
        <v>503300</v>
      </c>
      <c r="B35" s="72" t="s">
        <v>1026</v>
      </c>
      <c r="C35" s="72" t="s">
        <v>1026</v>
      </c>
      <c r="D35" s="72" t="s">
        <v>1025</v>
      </c>
      <c r="E35" s="71" t="s">
        <v>223</v>
      </c>
      <c r="F35" s="72" t="s">
        <v>222</v>
      </c>
      <c r="G35" s="71" t="b">
        <v>0</v>
      </c>
      <c r="H35" s="71" t="b">
        <v>0</v>
      </c>
      <c r="I35" s="70">
        <v>18629</v>
      </c>
      <c r="J35" s="69"/>
      <c r="K35" s="69"/>
      <c r="L35" s="69"/>
    </row>
    <row r="36" spans="1:12" x14ac:dyDescent="0.25">
      <c r="A36" s="68" t="str">
        <f t="shared" si="0"/>
        <v>503400</v>
      </c>
      <c r="B36" s="72" t="s">
        <v>1024</v>
      </c>
      <c r="C36" s="72" t="s">
        <v>1024</v>
      </c>
      <c r="D36" s="72" t="s">
        <v>1023</v>
      </c>
      <c r="E36" s="71" t="s">
        <v>223</v>
      </c>
      <c r="F36" s="72" t="s">
        <v>222</v>
      </c>
      <c r="G36" s="71" t="b">
        <v>0</v>
      </c>
      <c r="H36" s="71" t="b">
        <v>0</v>
      </c>
      <c r="I36" s="70">
        <v>18629</v>
      </c>
      <c r="J36" s="69"/>
      <c r="K36" s="69"/>
      <c r="L36" s="69"/>
    </row>
    <row r="37" spans="1:12" x14ac:dyDescent="0.25">
      <c r="A37" s="68" t="str">
        <f t="shared" si="0"/>
        <v>503500</v>
      </c>
      <c r="B37" s="72" t="s">
        <v>1022</v>
      </c>
      <c r="C37" s="72" t="s">
        <v>1022</v>
      </c>
      <c r="D37" s="72" t="s">
        <v>1021</v>
      </c>
      <c r="E37" s="71" t="s">
        <v>223</v>
      </c>
      <c r="F37" s="72" t="s">
        <v>222</v>
      </c>
      <c r="G37" s="71" t="b">
        <v>0</v>
      </c>
      <c r="H37" s="71" t="b">
        <v>0</v>
      </c>
      <c r="I37" s="70">
        <v>18629</v>
      </c>
      <c r="J37" s="69"/>
      <c r="K37" s="69"/>
      <c r="L37" s="69"/>
    </row>
    <row r="38" spans="1:12" x14ac:dyDescent="0.25">
      <c r="A38" s="68" t="str">
        <f t="shared" si="0"/>
        <v>504000</v>
      </c>
      <c r="B38" s="72" t="s">
        <v>1020</v>
      </c>
      <c r="C38" s="72" t="s">
        <v>1020</v>
      </c>
      <c r="D38" s="72" t="s">
        <v>939</v>
      </c>
      <c r="E38" s="71" t="s">
        <v>223</v>
      </c>
      <c r="F38" s="72" t="s">
        <v>222</v>
      </c>
      <c r="G38" s="71" t="b">
        <v>0</v>
      </c>
      <c r="H38" s="71" t="b">
        <v>0</v>
      </c>
      <c r="I38" s="70">
        <v>18629</v>
      </c>
      <c r="J38" s="69"/>
      <c r="K38" s="69"/>
      <c r="L38" s="69"/>
    </row>
    <row r="39" spans="1:12" x14ac:dyDescent="0.25">
      <c r="A39" s="68" t="str">
        <f t="shared" si="0"/>
        <v>504001</v>
      </c>
      <c r="B39" s="72" t="s">
        <v>1019</v>
      </c>
      <c r="C39" s="72" t="s">
        <v>1019</v>
      </c>
      <c r="D39" s="72" t="s">
        <v>939</v>
      </c>
      <c r="E39" s="71" t="s">
        <v>223</v>
      </c>
      <c r="F39" s="72" t="s">
        <v>222</v>
      </c>
      <c r="G39" s="71" t="b">
        <v>0</v>
      </c>
      <c r="H39" s="71" t="b">
        <v>0</v>
      </c>
      <c r="I39" s="70">
        <v>18629</v>
      </c>
      <c r="J39" s="69"/>
      <c r="K39" s="69"/>
      <c r="L39" s="69"/>
    </row>
    <row r="40" spans="1:12" x14ac:dyDescent="0.25">
      <c r="A40" s="68" t="str">
        <f t="shared" si="0"/>
        <v>504500</v>
      </c>
      <c r="B40" s="72" t="s">
        <v>1018</v>
      </c>
      <c r="C40" s="72" t="s">
        <v>1018</v>
      </c>
      <c r="D40" s="72" t="s">
        <v>1017</v>
      </c>
      <c r="E40" s="71" t="s">
        <v>223</v>
      </c>
      <c r="F40" s="72" t="s">
        <v>222</v>
      </c>
      <c r="G40" s="71" t="b">
        <v>0</v>
      </c>
      <c r="H40" s="71" t="b">
        <v>0</v>
      </c>
      <c r="I40" s="70">
        <v>18629</v>
      </c>
      <c r="J40" s="69"/>
      <c r="K40" s="69"/>
      <c r="L40" s="69"/>
    </row>
    <row r="41" spans="1:12" x14ac:dyDescent="0.25">
      <c r="A41" s="68" t="str">
        <f t="shared" si="0"/>
        <v>505000</v>
      </c>
      <c r="B41" s="72" t="s">
        <v>1016</v>
      </c>
      <c r="C41" s="72" t="s">
        <v>1016</v>
      </c>
      <c r="D41" s="72" t="s">
        <v>1015</v>
      </c>
      <c r="E41" s="71" t="s">
        <v>223</v>
      </c>
      <c r="F41" s="72" t="s">
        <v>222</v>
      </c>
      <c r="G41" s="71" t="b">
        <v>0</v>
      </c>
      <c r="H41" s="71" t="b">
        <v>0</v>
      </c>
      <c r="I41" s="70">
        <v>18629</v>
      </c>
      <c r="J41" s="69"/>
      <c r="K41" s="69"/>
      <c r="L41" s="69"/>
    </row>
    <row r="42" spans="1:12" x14ac:dyDescent="0.25">
      <c r="A42" s="68" t="str">
        <f t="shared" si="0"/>
        <v>505100</v>
      </c>
      <c r="B42" s="72" t="s">
        <v>1014</v>
      </c>
      <c r="C42" s="72" t="s">
        <v>1014</v>
      </c>
      <c r="D42" s="72" t="s">
        <v>1013</v>
      </c>
      <c r="E42" s="71" t="s">
        <v>223</v>
      </c>
      <c r="F42" s="72" t="s">
        <v>222</v>
      </c>
      <c r="G42" s="71" t="b">
        <v>0</v>
      </c>
      <c r="H42" s="71" t="b">
        <v>0</v>
      </c>
      <c r="I42" s="70">
        <v>18629</v>
      </c>
      <c r="J42" s="69"/>
      <c r="K42" s="69"/>
      <c r="L42" s="69"/>
    </row>
    <row r="43" spans="1:12" x14ac:dyDescent="0.25">
      <c r="A43" s="68" t="str">
        <f t="shared" si="0"/>
        <v>505200</v>
      </c>
      <c r="B43" s="72" t="s">
        <v>1012</v>
      </c>
      <c r="C43" s="72" t="s">
        <v>1012</v>
      </c>
      <c r="D43" s="72" t="s">
        <v>1011</v>
      </c>
      <c r="E43" s="71" t="s">
        <v>223</v>
      </c>
      <c r="F43" s="72" t="s">
        <v>222</v>
      </c>
      <c r="G43" s="71" t="b">
        <v>0</v>
      </c>
      <c r="H43" s="71" t="b">
        <v>0</v>
      </c>
      <c r="I43" s="70">
        <v>18629</v>
      </c>
      <c r="J43" s="69"/>
      <c r="K43" s="69"/>
      <c r="L43" s="69"/>
    </row>
    <row r="44" spans="1:12" x14ac:dyDescent="0.25">
      <c r="A44" s="68" t="str">
        <f t="shared" si="0"/>
        <v>505300</v>
      </c>
      <c r="B44" s="72" t="s">
        <v>1010</v>
      </c>
      <c r="C44" s="72" t="s">
        <v>1010</v>
      </c>
      <c r="D44" s="72" t="s">
        <v>1009</v>
      </c>
      <c r="E44" s="71" t="s">
        <v>223</v>
      </c>
      <c r="F44" s="72" t="s">
        <v>222</v>
      </c>
      <c r="G44" s="71" t="b">
        <v>0</v>
      </c>
      <c r="H44" s="71" t="b">
        <v>0</v>
      </c>
      <c r="I44" s="70">
        <v>18629</v>
      </c>
      <c r="J44" s="69"/>
      <c r="K44" s="69"/>
      <c r="L44" s="69"/>
    </row>
    <row r="45" spans="1:12" x14ac:dyDescent="0.25">
      <c r="A45" s="68" t="str">
        <f t="shared" si="0"/>
        <v>505400</v>
      </c>
      <c r="B45" s="72" t="s">
        <v>1008</v>
      </c>
      <c r="C45" s="72" t="s">
        <v>1008</v>
      </c>
      <c r="D45" s="72" t="s">
        <v>1007</v>
      </c>
      <c r="E45" s="71" t="s">
        <v>223</v>
      </c>
      <c r="F45" s="72" t="s">
        <v>222</v>
      </c>
      <c r="G45" s="71" t="b">
        <v>0</v>
      </c>
      <c r="H45" s="71" t="b">
        <v>0</v>
      </c>
      <c r="I45" s="70">
        <v>18629</v>
      </c>
      <c r="J45" s="69"/>
      <c r="K45" s="69"/>
      <c r="L45" s="69"/>
    </row>
    <row r="46" spans="1:12" x14ac:dyDescent="0.25">
      <c r="A46" s="68" t="str">
        <f t="shared" si="0"/>
        <v>505500</v>
      </c>
      <c r="B46" s="72" t="s">
        <v>1006</v>
      </c>
      <c r="C46" s="72" t="s">
        <v>1006</v>
      </c>
      <c r="D46" s="72" t="s">
        <v>1004</v>
      </c>
      <c r="E46" s="71" t="s">
        <v>223</v>
      </c>
      <c r="F46" s="72" t="s">
        <v>222</v>
      </c>
      <c r="G46" s="71" t="b">
        <v>0</v>
      </c>
      <c r="H46" s="71" t="b">
        <v>0</v>
      </c>
      <c r="I46" s="70">
        <v>18629</v>
      </c>
      <c r="J46" s="69"/>
      <c r="K46" s="69"/>
      <c r="L46" s="69"/>
    </row>
    <row r="47" spans="1:12" x14ac:dyDescent="0.25">
      <c r="A47" s="68" t="str">
        <f t="shared" si="0"/>
        <v>505501</v>
      </c>
      <c r="B47" s="72" t="s">
        <v>1005</v>
      </c>
      <c r="C47" s="72" t="s">
        <v>1005</v>
      </c>
      <c r="D47" s="72" t="s">
        <v>1004</v>
      </c>
      <c r="E47" s="71" t="s">
        <v>223</v>
      </c>
      <c r="F47" s="72" t="s">
        <v>222</v>
      </c>
      <c r="G47" s="71" t="b">
        <v>0</v>
      </c>
      <c r="H47" s="71" t="b">
        <v>0</v>
      </c>
      <c r="I47" s="70">
        <v>18629</v>
      </c>
      <c r="J47" s="69"/>
      <c r="K47" s="69"/>
      <c r="L47" s="69"/>
    </row>
    <row r="48" spans="1:12" x14ac:dyDescent="0.25">
      <c r="A48" s="68" t="str">
        <f t="shared" si="0"/>
        <v>505600</v>
      </c>
      <c r="B48" s="72" t="s">
        <v>1003</v>
      </c>
      <c r="C48" s="72" t="s">
        <v>1003</v>
      </c>
      <c r="D48" s="72" t="s">
        <v>1002</v>
      </c>
      <c r="E48" s="71" t="s">
        <v>223</v>
      </c>
      <c r="F48" s="72" t="s">
        <v>222</v>
      </c>
      <c r="G48" s="71" t="b">
        <v>0</v>
      </c>
      <c r="H48" s="71" t="b">
        <v>0</v>
      </c>
      <c r="I48" s="70">
        <v>18629</v>
      </c>
      <c r="J48" s="69"/>
      <c r="K48" s="69"/>
      <c r="L48" s="69"/>
    </row>
    <row r="49" spans="1:12" x14ac:dyDescent="0.25">
      <c r="A49" s="68" t="str">
        <f t="shared" si="0"/>
        <v>505700</v>
      </c>
      <c r="B49" s="72" t="s">
        <v>1001</v>
      </c>
      <c r="C49" s="72" t="s">
        <v>1001</v>
      </c>
      <c r="D49" s="72" t="s">
        <v>1000</v>
      </c>
      <c r="E49" s="71" t="s">
        <v>223</v>
      </c>
      <c r="F49" s="72" t="s">
        <v>222</v>
      </c>
      <c r="G49" s="71" t="b">
        <v>0</v>
      </c>
      <c r="H49" s="71" t="b">
        <v>0</v>
      </c>
      <c r="I49" s="70">
        <v>18629</v>
      </c>
      <c r="J49" s="69"/>
      <c r="K49" s="69"/>
      <c r="L49" s="69"/>
    </row>
    <row r="50" spans="1:12" x14ac:dyDescent="0.25">
      <c r="A50" s="68" t="str">
        <f t="shared" si="0"/>
        <v>505800</v>
      </c>
      <c r="B50" s="72" t="s">
        <v>999</v>
      </c>
      <c r="C50" s="72" t="s">
        <v>999</v>
      </c>
      <c r="D50" s="72" t="s">
        <v>998</v>
      </c>
      <c r="E50" s="71" t="s">
        <v>223</v>
      </c>
      <c r="F50" s="72" t="s">
        <v>222</v>
      </c>
      <c r="G50" s="71" t="b">
        <v>0</v>
      </c>
      <c r="H50" s="71" t="b">
        <v>0</v>
      </c>
      <c r="I50" s="70">
        <v>18629</v>
      </c>
      <c r="J50" s="69"/>
      <c r="K50" s="69"/>
      <c r="L50" s="69"/>
    </row>
    <row r="51" spans="1:12" x14ac:dyDescent="0.25">
      <c r="A51" s="68" t="str">
        <f t="shared" si="0"/>
        <v>505900</v>
      </c>
      <c r="B51" s="72" t="s">
        <v>997</v>
      </c>
      <c r="C51" s="72" t="s">
        <v>997</v>
      </c>
      <c r="D51" s="72" t="s">
        <v>996</v>
      </c>
      <c r="E51" s="71" t="s">
        <v>223</v>
      </c>
      <c r="F51" s="72" t="s">
        <v>222</v>
      </c>
      <c r="G51" s="71" t="b">
        <v>0</v>
      </c>
      <c r="H51" s="71" t="b">
        <v>0</v>
      </c>
      <c r="I51" s="70">
        <v>18629</v>
      </c>
      <c r="J51" s="69"/>
      <c r="K51" s="69"/>
      <c r="L51" s="69"/>
    </row>
    <row r="52" spans="1:12" x14ac:dyDescent="0.25">
      <c r="A52" s="68" t="str">
        <f t="shared" si="0"/>
        <v>506000</v>
      </c>
      <c r="B52" s="72" t="s">
        <v>995</v>
      </c>
      <c r="C52" s="72" t="s">
        <v>995</v>
      </c>
      <c r="D52" s="72" t="s">
        <v>994</v>
      </c>
      <c r="E52" s="71" t="s">
        <v>223</v>
      </c>
      <c r="F52" s="72" t="s">
        <v>222</v>
      </c>
      <c r="G52" s="71" t="b">
        <v>0</v>
      </c>
      <c r="H52" s="71" t="b">
        <v>0</v>
      </c>
      <c r="I52" s="70">
        <v>18629</v>
      </c>
      <c r="J52" s="69"/>
      <c r="K52" s="69"/>
      <c r="L52" s="69"/>
    </row>
    <row r="53" spans="1:12" x14ac:dyDescent="0.25">
      <c r="A53" s="68" t="str">
        <f t="shared" si="0"/>
        <v>506100</v>
      </c>
      <c r="B53" s="72" t="s">
        <v>993</v>
      </c>
      <c r="C53" s="72" t="s">
        <v>993</v>
      </c>
      <c r="D53" s="72" t="s">
        <v>992</v>
      </c>
      <c r="E53" s="71" t="s">
        <v>223</v>
      </c>
      <c r="F53" s="72" t="s">
        <v>222</v>
      </c>
      <c r="G53" s="71" t="b">
        <v>0</v>
      </c>
      <c r="H53" s="71" t="b">
        <v>0</v>
      </c>
      <c r="I53" s="70">
        <v>18629</v>
      </c>
      <c r="J53" s="69"/>
      <c r="K53" s="69"/>
      <c r="L53" s="69"/>
    </row>
    <row r="54" spans="1:12" x14ac:dyDescent="0.25">
      <c r="A54" s="68" t="str">
        <f t="shared" si="0"/>
        <v>507000</v>
      </c>
      <c r="B54" s="72" t="s">
        <v>991</v>
      </c>
      <c r="C54" s="72" t="s">
        <v>991</v>
      </c>
      <c r="D54" s="72" t="s">
        <v>990</v>
      </c>
      <c r="E54" s="71" t="s">
        <v>223</v>
      </c>
      <c r="F54" s="72" t="s">
        <v>222</v>
      </c>
      <c r="G54" s="71" t="b">
        <v>0</v>
      </c>
      <c r="H54" s="71" t="b">
        <v>0</v>
      </c>
      <c r="I54" s="70">
        <v>18629</v>
      </c>
      <c r="J54" s="69"/>
      <c r="K54" s="69"/>
      <c r="L54" s="69"/>
    </row>
    <row r="55" spans="1:12" x14ac:dyDescent="0.25">
      <c r="A55" s="68" t="str">
        <f t="shared" si="0"/>
        <v>507010</v>
      </c>
      <c r="B55" s="72" t="s">
        <v>989</v>
      </c>
      <c r="C55" s="72" t="s">
        <v>989</v>
      </c>
      <c r="D55" s="72" t="s">
        <v>988</v>
      </c>
      <c r="E55" s="71" t="s">
        <v>223</v>
      </c>
      <c r="F55" s="72" t="s">
        <v>222</v>
      </c>
      <c r="G55" s="71" t="b">
        <v>0</v>
      </c>
      <c r="H55" s="71" t="b">
        <v>0</v>
      </c>
      <c r="I55" s="70">
        <v>18629</v>
      </c>
      <c r="J55" s="69"/>
      <c r="K55" s="69"/>
      <c r="L55" s="69"/>
    </row>
    <row r="56" spans="1:12" x14ac:dyDescent="0.25">
      <c r="A56" s="68" t="str">
        <f t="shared" si="0"/>
        <v>507020</v>
      </c>
      <c r="B56" s="72" t="s">
        <v>987</v>
      </c>
      <c r="C56" s="72" t="s">
        <v>987</v>
      </c>
      <c r="D56" s="72" t="s">
        <v>986</v>
      </c>
      <c r="E56" s="71" t="s">
        <v>223</v>
      </c>
      <c r="F56" s="72" t="s">
        <v>222</v>
      </c>
      <c r="G56" s="71" t="b">
        <v>0</v>
      </c>
      <c r="H56" s="71" t="b">
        <v>0</v>
      </c>
      <c r="I56" s="70">
        <v>18629</v>
      </c>
      <c r="J56" s="69"/>
      <c r="K56" s="69"/>
      <c r="L56" s="69"/>
    </row>
    <row r="57" spans="1:12" ht="26.25" x14ac:dyDescent="0.25">
      <c r="A57" s="68" t="str">
        <f t="shared" si="0"/>
        <v>507030</v>
      </c>
      <c r="B57" s="72" t="s">
        <v>985</v>
      </c>
      <c r="C57" s="72" t="s">
        <v>985</v>
      </c>
      <c r="D57" s="72" t="s">
        <v>984</v>
      </c>
      <c r="E57" s="71" t="s">
        <v>223</v>
      </c>
      <c r="F57" s="72" t="s">
        <v>222</v>
      </c>
      <c r="G57" s="71" t="b">
        <v>0</v>
      </c>
      <c r="H57" s="71" t="b">
        <v>0</v>
      </c>
      <c r="I57" s="70">
        <v>18629</v>
      </c>
      <c r="J57" s="69"/>
      <c r="K57" s="69"/>
      <c r="L57" s="69"/>
    </row>
    <row r="58" spans="1:12" ht="26.25" x14ac:dyDescent="0.25">
      <c r="A58" s="68" t="str">
        <f t="shared" si="0"/>
        <v>507040</v>
      </c>
      <c r="B58" s="72" t="s">
        <v>983</v>
      </c>
      <c r="C58" s="72" t="s">
        <v>983</v>
      </c>
      <c r="D58" s="72" t="s">
        <v>982</v>
      </c>
      <c r="E58" s="71" t="s">
        <v>223</v>
      </c>
      <c r="F58" s="72" t="s">
        <v>222</v>
      </c>
      <c r="G58" s="71" t="b">
        <v>0</v>
      </c>
      <c r="H58" s="71" t="b">
        <v>0</v>
      </c>
      <c r="I58" s="70">
        <v>18629</v>
      </c>
      <c r="J58" s="69"/>
      <c r="K58" s="69"/>
      <c r="L58" s="69"/>
    </row>
    <row r="59" spans="1:12" x14ac:dyDescent="0.25">
      <c r="A59" s="68" t="str">
        <f t="shared" si="0"/>
        <v>507100</v>
      </c>
      <c r="B59" s="72" t="s">
        <v>981</v>
      </c>
      <c r="C59" s="72" t="s">
        <v>981</v>
      </c>
      <c r="D59" s="72" t="s">
        <v>980</v>
      </c>
      <c r="E59" s="71" t="s">
        <v>223</v>
      </c>
      <c r="F59" s="72" t="s">
        <v>222</v>
      </c>
      <c r="G59" s="71" t="b">
        <v>0</v>
      </c>
      <c r="H59" s="71" t="b">
        <v>0</v>
      </c>
      <c r="I59" s="70">
        <v>18629</v>
      </c>
      <c r="J59" s="69"/>
      <c r="K59" s="69"/>
      <c r="L59" s="69"/>
    </row>
    <row r="60" spans="1:12" ht="26.25" x14ac:dyDescent="0.25">
      <c r="A60" s="68" t="str">
        <f t="shared" si="0"/>
        <v>507200</v>
      </c>
      <c r="B60" s="72" t="s">
        <v>979</v>
      </c>
      <c r="C60" s="72" t="s">
        <v>979</v>
      </c>
      <c r="D60" s="72" t="s">
        <v>978</v>
      </c>
      <c r="E60" s="71" t="s">
        <v>223</v>
      </c>
      <c r="F60" s="72" t="s">
        <v>222</v>
      </c>
      <c r="G60" s="71" t="b">
        <v>0</v>
      </c>
      <c r="H60" s="71" t="b">
        <v>0</v>
      </c>
      <c r="I60" s="70">
        <v>18629</v>
      </c>
      <c r="J60" s="69"/>
      <c r="K60" s="69"/>
      <c r="L60" s="69"/>
    </row>
    <row r="61" spans="1:12" x14ac:dyDescent="0.25">
      <c r="A61" s="68" t="str">
        <f t="shared" si="0"/>
        <v>507300</v>
      </c>
      <c r="B61" s="72" t="s">
        <v>977</v>
      </c>
      <c r="C61" s="72" t="s">
        <v>977</v>
      </c>
      <c r="D61" s="72" t="s">
        <v>976</v>
      </c>
      <c r="E61" s="71" t="s">
        <v>223</v>
      </c>
      <c r="F61" s="72" t="s">
        <v>222</v>
      </c>
      <c r="G61" s="71" t="b">
        <v>0</v>
      </c>
      <c r="H61" s="71" t="b">
        <v>0</v>
      </c>
      <c r="I61" s="70">
        <v>18629</v>
      </c>
      <c r="J61" s="69"/>
      <c r="K61" s="69"/>
      <c r="L61" s="69"/>
    </row>
    <row r="62" spans="1:12" x14ac:dyDescent="0.25">
      <c r="A62" s="68" t="str">
        <f t="shared" si="0"/>
        <v>507400</v>
      </c>
      <c r="B62" s="72" t="s">
        <v>975</v>
      </c>
      <c r="C62" s="72" t="s">
        <v>975</v>
      </c>
      <c r="D62" s="72" t="s">
        <v>974</v>
      </c>
      <c r="E62" s="71" t="s">
        <v>223</v>
      </c>
      <c r="F62" s="72" t="s">
        <v>222</v>
      </c>
      <c r="G62" s="71" t="b">
        <v>0</v>
      </c>
      <c r="H62" s="71" t="b">
        <v>0</v>
      </c>
      <c r="I62" s="70">
        <v>18629</v>
      </c>
      <c r="J62" s="69"/>
      <c r="K62" s="69"/>
      <c r="L62" s="69"/>
    </row>
    <row r="63" spans="1:12" ht="26.25" x14ac:dyDescent="0.25">
      <c r="A63" s="68" t="str">
        <f t="shared" si="0"/>
        <v>507410</v>
      </c>
      <c r="B63" s="72" t="s">
        <v>973</v>
      </c>
      <c r="C63" s="72" t="s">
        <v>973</v>
      </c>
      <c r="D63" s="72" t="s">
        <v>972</v>
      </c>
      <c r="E63" s="71" t="s">
        <v>223</v>
      </c>
      <c r="F63" s="72" t="s">
        <v>222</v>
      </c>
      <c r="G63" s="71" t="b">
        <v>0</v>
      </c>
      <c r="H63" s="71" t="b">
        <v>0</v>
      </c>
      <c r="I63" s="70">
        <v>18629</v>
      </c>
      <c r="J63" s="69"/>
      <c r="K63" s="69"/>
      <c r="L63" s="69"/>
    </row>
    <row r="64" spans="1:12" x14ac:dyDescent="0.25">
      <c r="A64" s="68" t="str">
        <f t="shared" si="0"/>
        <v>507500</v>
      </c>
      <c r="B64" s="72" t="s">
        <v>971</v>
      </c>
      <c r="C64" s="72" t="s">
        <v>971</v>
      </c>
      <c r="D64" s="72" t="s">
        <v>970</v>
      </c>
      <c r="E64" s="71" t="s">
        <v>223</v>
      </c>
      <c r="F64" s="72" t="s">
        <v>222</v>
      </c>
      <c r="G64" s="71" t="b">
        <v>0</v>
      </c>
      <c r="H64" s="71" t="b">
        <v>0</v>
      </c>
      <c r="I64" s="70">
        <v>18629</v>
      </c>
      <c r="J64" s="69"/>
      <c r="K64" s="69"/>
      <c r="L64" s="69"/>
    </row>
    <row r="65" spans="1:12" x14ac:dyDescent="0.25">
      <c r="A65" s="68" t="str">
        <f t="shared" si="0"/>
        <v>507600</v>
      </c>
      <c r="B65" s="72" t="s">
        <v>969</v>
      </c>
      <c r="C65" s="72" t="s">
        <v>969</v>
      </c>
      <c r="D65" s="72" t="s">
        <v>968</v>
      </c>
      <c r="E65" s="71" t="s">
        <v>223</v>
      </c>
      <c r="F65" s="72" t="s">
        <v>222</v>
      </c>
      <c r="G65" s="71" t="b">
        <v>0</v>
      </c>
      <c r="H65" s="71" t="b">
        <v>0</v>
      </c>
      <c r="I65" s="70">
        <v>18629</v>
      </c>
      <c r="J65" s="69"/>
      <c r="K65" s="69"/>
      <c r="L65" s="69"/>
    </row>
    <row r="66" spans="1:12" x14ac:dyDescent="0.25">
      <c r="A66" s="68" t="str">
        <f t="shared" si="0"/>
        <v>507700</v>
      </c>
      <c r="B66" s="72" t="s">
        <v>967</v>
      </c>
      <c r="C66" s="72" t="s">
        <v>967</v>
      </c>
      <c r="D66" s="72" t="s">
        <v>966</v>
      </c>
      <c r="E66" s="71" t="s">
        <v>223</v>
      </c>
      <c r="F66" s="72" t="s">
        <v>222</v>
      </c>
      <c r="G66" s="71" t="b">
        <v>0</v>
      </c>
      <c r="H66" s="71" t="b">
        <v>0</v>
      </c>
      <c r="I66" s="70">
        <v>18629</v>
      </c>
      <c r="J66" s="69"/>
      <c r="K66" s="69"/>
      <c r="L66" s="69"/>
    </row>
    <row r="67" spans="1:12" x14ac:dyDescent="0.25">
      <c r="A67" s="68" t="str">
        <f t="shared" ref="A67:A130" si="1">LEFT(B67,6)</f>
        <v>508000</v>
      </c>
      <c r="B67" s="72" t="s">
        <v>965</v>
      </c>
      <c r="C67" s="72" t="s">
        <v>965</v>
      </c>
      <c r="D67" s="72" t="s">
        <v>962</v>
      </c>
      <c r="E67" s="71" t="s">
        <v>223</v>
      </c>
      <c r="F67" s="72" t="s">
        <v>222</v>
      </c>
      <c r="G67" s="71" t="b">
        <v>0</v>
      </c>
      <c r="H67" s="71" t="b">
        <v>0</v>
      </c>
      <c r="I67" s="70">
        <v>18629</v>
      </c>
      <c r="J67" s="69"/>
      <c r="K67" s="69"/>
      <c r="L67" s="69"/>
    </row>
    <row r="68" spans="1:12" x14ac:dyDescent="0.25">
      <c r="A68" s="68" t="str">
        <f t="shared" si="1"/>
        <v>508001</v>
      </c>
      <c r="B68" s="72" t="s">
        <v>964</v>
      </c>
      <c r="C68" s="72" t="s">
        <v>964</v>
      </c>
      <c r="D68" s="72" t="s">
        <v>962</v>
      </c>
      <c r="E68" s="71" t="s">
        <v>223</v>
      </c>
      <c r="F68" s="72" t="s">
        <v>222</v>
      </c>
      <c r="G68" s="71" t="b">
        <v>0</v>
      </c>
      <c r="H68" s="71" t="b">
        <v>0</v>
      </c>
      <c r="I68" s="70">
        <v>18629</v>
      </c>
      <c r="J68" s="69"/>
      <c r="K68" s="69"/>
      <c r="L68" s="69"/>
    </row>
    <row r="69" spans="1:12" x14ac:dyDescent="0.25">
      <c r="A69" s="68" t="str">
        <f t="shared" si="1"/>
        <v>508002</v>
      </c>
      <c r="B69" s="72" t="s">
        <v>963</v>
      </c>
      <c r="C69" s="72" t="s">
        <v>963</v>
      </c>
      <c r="D69" s="72" t="s">
        <v>962</v>
      </c>
      <c r="E69" s="71" t="s">
        <v>223</v>
      </c>
      <c r="F69" s="72" t="s">
        <v>222</v>
      </c>
      <c r="G69" s="71" t="b">
        <v>0</v>
      </c>
      <c r="H69" s="71" t="b">
        <v>0</v>
      </c>
      <c r="I69" s="70">
        <v>18629</v>
      </c>
      <c r="J69" s="69"/>
      <c r="K69" s="69"/>
      <c r="L69" s="69"/>
    </row>
    <row r="70" spans="1:12" x14ac:dyDescent="0.25">
      <c r="A70" s="68" t="str">
        <f t="shared" si="1"/>
        <v>508100</v>
      </c>
      <c r="B70" s="72" t="s">
        <v>961</v>
      </c>
      <c r="C70" s="72" t="s">
        <v>961</v>
      </c>
      <c r="D70" s="72" t="s">
        <v>949</v>
      </c>
      <c r="E70" s="71" t="s">
        <v>223</v>
      </c>
      <c r="F70" s="72" t="s">
        <v>222</v>
      </c>
      <c r="G70" s="71" t="b">
        <v>0</v>
      </c>
      <c r="H70" s="71" t="b">
        <v>0</v>
      </c>
      <c r="I70" s="70">
        <v>18629</v>
      </c>
      <c r="J70" s="69"/>
      <c r="K70" s="69"/>
      <c r="L70" s="69"/>
    </row>
    <row r="71" spans="1:12" x14ac:dyDescent="0.25">
      <c r="A71" s="68" t="str">
        <f t="shared" si="1"/>
        <v>508101</v>
      </c>
      <c r="B71" s="72" t="s">
        <v>960</v>
      </c>
      <c r="C71" s="72" t="s">
        <v>960</v>
      </c>
      <c r="D71" s="72" t="s">
        <v>949</v>
      </c>
      <c r="E71" s="71" t="s">
        <v>223</v>
      </c>
      <c r="F71" s="72" t="s">
        <v>222</v>
      </c>
      <c r="G71" s="71" t="b">
        <v>0</v>
      </c>
      <c r="H71" s="71" t="b">
        <v>0</v>
      </c>
      <c r="I71" s="70">
        <v>18629</v>
      </c>
      <c r="J71" s="69"/>
      <c r="K71" s="69"/>
      <c r="L71" s="69"/>
    </row>
    <row r="72" spans="1:12" x14ac:dyDescent="0.25">
      <c r="A72" s="68" t="str">
        <f t="shared" si="1"/>
        <v>508102</v>
      </c>
      <c r="B72" s="72" t="s">
        <v>959</v>
      </c>
      <c r="C72" s="72" t="s">
        <v>959</v>
      </c>
      <c r="D72" s="72" t="s">
        <v>949</v>
      </c>
      <c r="E72" s="71" t="s">
        <v>223</v>
      </c>
      <c r="F72" s="72" t="s">
        <v>222</v>
      </c>
      <c r="G72" s="71" t="b">
        <v>0</v>
      </c>
      <c r="H72" s="71" t="b">
        <v>0</v>
      </c>
      <c r="I72" s="70">
        <v>18629</v>
      </c>
      <c r="J72" s="69"/>
      <c r="K72" s="69"/>
      <c r="L72" s="69"/>
    </row>
    <row r="73" spans="1:12" ht="26.25" x14ac:dyDescent="0.25">
      <c r="A73" s="68" t="str">
        <f t="shared" si="1"/>
        <v>508103</v>
      </c>
      <c r="B73" s="72" t="s">
        <v>958</v>
      </c>
      <c r="C73" s="72" t="s">
        <v>958</v>
      </c>
      <c r="D73" s="72" t="s">
        <v>949</v>
      </c>
      <c r="E73" s="71" t="s">
        <v>223</v>
      </c>
      <c r="F73" s="72" t="s">
        <v>222</v>
      </c>
      <c r="G73" s="71" t="b">
        <v>0</v>
      </c>
      <c r="H73" s="71" t="b">
        <v>0</v>
      </c>
      <c r="I73" s="70">
        <v>18629</v>
      </c>
      <c r="J73" s="69"/>
      <c r="K73" s="69"/>
      <c r="L73" s="69"/>
    </row>
    <row r="74" spans="1:12" x14ac:dyDescent="0.25">
      <c r="A74" s="68" t="str">
        <f t="shared" si="1"/>
        <v>508104</v>
      </c>
      <c r="B74" s="72" t="s">
        <v>957</v>
      </c>
      <c r="C74" s="72" t="s">
        <v>957</v>
      </c>
      <c r="D74" s="72" t="s">
        <v>949</v>
      </c>
      <c r="E74" s="71" t="s">
        <v>223</v>
      </c>
      <c r="F74" s="72" t="s">
        <v>222</v>
      </c>
      <c r="G74" s="71" t="b">
        <v>0</v>
      </c>
      <c r="H74" s="71" t="b">
        <v>0</v>
      </c>
      <c r="I74" s="70">
        <v>18629</v>
      </c>
      <c r="J74" s="69"/>
      <c r="K74" s="69"/>
      <c r="L74" s="69"/>
    </row>
    <row r="75" spans="1:12" x14ac:dyDescent="0.25">
      <c r="A75" s="68" t="str">
        <f t="shared" si="1"/>
        <v>508105</v>
      </c>
      <c r="B75" s="72" t="s">
        <v>956</v>
      </c>
      <c r="C75" s="72" t="s">
        <v>956</v>
      </c>
      <c r="D75" s="72" t="s">
        <v>949</v>
      </c>
      <c r="E75" s="71" t="s">
        <v>223</v>
      </c>
      <c r="F75" s="72" t="s">
        <v>222</v>
      </c>
      <c r="G75" s="71" t="b">
        <v>0</v>
      </c>
      <c r="H75" s="71" t="b">
        <v>0</v>
      </c>
      <c r="I75" s="70">
        <v>18629</v>
      </c>
      <c r="J75" s="69"/>
      <c r="K75" s="69"/>
      <c r="L75" s="69"/>
    </row>
    <row r="76" spans="1:12" x14ac:dyDescent="0.25">
      <c r="A76" s="68" t="str">
        <f t="shared" si="1"/>
        <v>508106</v>
      </c>
      <c r="B76" s="72" t="s">
        <v>955</v>
      </c>
      <c r="C76" s="72" t="s">
        <v>955</v>
      </c>
      <c r="D76" s="72" t="s">
        <v>949</v>
      </c>
      <c r="E76" s="71" t="s">
        <v>223</v>
      </c>
      <c r="F76" s="72" t="s">
        <v>222</v>
      </c>
      <c r="G76" s="71" t="b">
        <v>0</v>
      </c>
      <c r="H76" s="71" t="b">
        <v>0</v>
      </c>
      <c r="I76" s="70">
        <v>18629</v>
      </c>
      <c r="J76" s="69"/>
      <c r="K76" s="69"/>
      <c r="L76" s="69"/>
    </row>
    <row r="77" spans="1:12" x14ac:dyDescent="0.25">
      <c r="A77" s="68" t="str">
        <f t="shared" si="1"/>
        <v>508107</v>
      </c>
      <c r="B77" s="72" t="s">
        <v>954</v>
      </c>
      <c r="C77" s="72" t="s">
        <v>954</v>
      </c>
      <c r="D77" s="72" t="s">
        <v>949</v>
      </c>
      <c r="E77" s="71" t="s">
        <v>223</v>
      </c>
      <c r="F77" s="72" t="s">
        <v>222</v>
      </c>
      <c r="G77" s="71" t="b">
        <v>0</v>
      </c>
      <c r="H77" s="71" t="b">
        <v>0</v>
      </c>
      <c r="I77" s="70">
        <v>18629</v>
      </c>
      <c r="J77" s="69"/>
      <c r="K77" s="69"/>
      <c r="L77" s="69"/>
    </row>
    <row r="78" spans="1:12" x14ac:dyDescent="0.25">
      <c r="A78" s="68" t="str">
        <f t="shared" si="1"/>
        <v>508108</v>
      </c>
      <c r="B78" s="72" t="s">
        <v>953</v>
      </c>
      <c r="C78" s="72" t="s">
        <v>953</v>
      </c>
      <c r="D78" s="72" t="s">
        <v>949</v>
      </c>
      <c r="E78" s="71" t="s">
        <v>223</v>
      </c>
      <c r="F78" s="72" t="s">
        <v>222</v>
      </c>
      <c r="G78" s="71" t="b">
        <v>0</v>
      </c>
      <c r="H78" s="71" t="b">
        <v>0</v>
      </c>
      <c r="I78" s="70">
        <v>18629</v>
      </c>
      <c r="J78" s="69"/>
      <c r="K78" s="69"/>
      <c r="L78" s="69"/>
    </row>
    <row r="79" spans="1:12" x14ac:dyDescent="0.25">
      <c r="A79" s="68" t="str">
        <f t="shared" si="1"/>
        <v>508109</v>
      </c>
      <c r="B79" s="72" t="s">
        <v>952</v>
      </c>
      <c r="C79" s="72" t="s">
        <v>952</v>
      </c>
      <c r="D79" s="72" t="s">
        <v>949</v>
      </c>
      <c r="E79" s="71" t="s">
        <v>223</v>
      </c>
      <c r="F79" s="72" t="s">
        <v>222</v>
      </c>
      <c r="G79" s="71" t="b">
        <v>0</v>
      </c>
      <c r="H79" s="71" t="b">
        <v>0</v>
      </c>
      <c r="I79" s="70">
        <v>18629</v>
      </c>
      <c r="J79" s="69"/>
      <c r="K79" s="69"/>
      <c r="L79" s="69"/>
    </row>
    <row r="80" spans="1:12" ht="26.25" x14ac:dyDescent="0.25">
      <c r="A80" s="68" t="str">
        <f t="shared" si="1"/>
        <v>50810D</v>
      </c>
      <c r="B80" s="72" t="s">
        <v>951</v>
      </c>
      <c r="C80" s="72" t="s">
        <v>951</v>
      </c>
      <c r="D80" s="72" t="s">
        <v>949</v>
      </c>
      <c r="E80" s="71" t="s">
        <v>223</v>
      </c>
      <c r="F80" s="72" t="s">
        <v>222</v>
      </c>
      <c r="G80" s="71" t="b">
        <v>0</v>
      </c>
      <c r="H80" s="71" t="b">
        <v>0</v>
      </c>
      <c r="I80" s="70">
        <v>18629</v>
      </c>
      <c r="J80" s="69"/>
      <c r="K80" s="69"/>
      <c r="L80" s="69"/>
    </row>
    <row r="81" spans="1:12" x14ac:dyDescent="0.25">
      <c r="A81" s="68" t="str">
        <f t="shared" si="1"/>
        <v>508110</v>
      </c>
      <c r="B81" s="72" t="s">
        <v>950</v>
      </c>
      <c r="C81" s="72" t="s">
        <v>950</v>
      </c>
      <c r="D81" s="72" t="s">
        <v>949</v>
      </c>
      <c r="E81" s="71" t="s">
        <v>223</v>
      </c>
      <c r="F81" s="72" t="s">
        <v>222</v>
      </c>
      <c r="G81" s="71" t="b">
        <v>0</v>
      </c>
      <c r="H81" s="71" t="b">
        <v>0</v>
      </c>
      <c r="I81" s="70">
        <v>18629</v>
      </c>
      <c r="J81" s="69"/>
      <c r="K81" s="69"/>
      <c r="L81" s="69"/>
    </row>
    <row r="82" spans="1:12" x14ac:dyDescent="0.25">
      <c r="A82" s="68" t="str">
        <f t="shared" si="1"/>
        <v>508200</v>
      </c>
      <c r="B82" s="72" t="s">
        <v>948</v>
      </c>
      <c r="C82" s="72" t="s">
        <v>948</v>
      </c>
      <c r="D82" s="72" t="s">
        <v>947</v>
      </c>
      <c r="E82" s="71" t="s">
        <v>223</v>
      </c>
      <c r="F82" s="72" t="s">
        <v>222</v>
      </c>
      <c r="G82" s="71" t="b">
        <v>0</v>
      </c>
      <c r="H82" s="71" t="b">
        <v>0</v>
      </c>
      <c r="I82" s="70">
        <v>18629</v>
      </c>
      <c r="J82" s="69"/>
      <c r="K82" s="69"/>
      <c r="L82" s="69"/>
    </row>
    <row r="83" spans="1:12" x14ac:dyDescent="0.25">
      <c r="A83" s="68" t="str">
        <f t="shared" si="1"/>
        <v>508300</v>
      </c>
      <c r="B83" s="72" t="s">
        <v>946</v>
      </c>
      <c r="C83" s="72" t="s">
        <v>946</v>
      </c>
      <c r="D83" s="72" t="s">
        <v>943</v>
      </c>
      <c r="E83" s="71" t="s">
        <v>223</v>
      </c>
      <c r="F83" s="72" t="s">
        <v>222</v>
      </c>
      <c r="G83" s="71" t="b">
        <v>0</v>
      </c>
      <c r="H83" s="71" t="b">
        <v>0</v>
      </c>
      <c r="I83" s="70">
        <v>18629</v>
      </c>
      <c r="J83" s="69"/>
      <c r="K83" s="69"/>
      <c r="L83" s="69"/>
    </row>
    <row r="84" spans="1:12" x14ac:dyDescent="0.25">
      <c r="A84" s="68" t="str">
        <f t="shared" si="1"/>
        <v>508301</v>
      </c>
      <c r="B84" s="72" t="s">
        <v>945</v>
      </c>
      <c r="C84" s="72" t="s">
        <v>945</v>
      </c>
      <c r="D84" s="72" t="s">
        <v>943</v>
      </c>
      <c r="E84" s="71" t="s">
        <v>223</v>
      </c>
      <c r="F84" s="72" t="s">
        <v>222</v>
      </c>
      <c r="G84" s="71" t="b">
        <v>0</v>
      </c>
      <c r="H84" s="71" t="b">
        <v>0</v>
      </c>
      <c r="I84" s="70">
        <v>18629</v>
      </c>
      <c r="J84" s="69"/>
      <c r="K84" s="69"/>
      <c r="L84" s="69"/>
    </row>
    <row r="85" spans="1:12" x14ac:dyDescent="0.25">
      <c r="A85" s="68" t="str">
        <f t="shared" si="1"/>
        <v>508302</v>
      </c>
      <c r="B85" s="72" t="s">
        <v>944</v>
      </c>
      <c r="C85" s="72" t="s">
        <v>944</v>
      </c>
      <c r="D85" s="72" t="s">
        <v>943</v>
      </c>
      <c r="E85" s="71" t="s">
        <v>223</v>
      </c>
      <c r="F85" s="72" t="s">
        <v>222</v>
      </c>
      <c r="G85" s="71" t="b">
        <v>0</v>
      </c>
      <c r="H85" s="71" t="b">
        <v>0</v>
      </c>
      <c r="I85" s="70">
        <v>18629</v>
      </c>
      <c r="J85" s="69"/>
      <c r="K85" s="69"/>
      <c r="L85" s="69"/>
    </row>
    <row r="86" spans="1:12" x14ac:dyDescent="0.25">
      <c r="A86" s="68" t="str">
        <f t="shared" si="1"/>
        <v>508500</v>
      </c>
      <c r="B86" s="72" t="s">
        <v>942</v>
      </c>
      <c r="C86" s="72" t="s">
        <v>942</v>
      </c>
      <c r="D86" s="72" t="s">
        <v>941</v>
      </c>
      <c r="E86" s="71" t="s">
        <v>223</v>
      </c>
      <c r="F86" s="72" t="s">
        <v>222</v>
      </c>
      <c r="G86" s="71" t="b">
        <v>0</v>
      </c>
      <c r="H86" s="71" t="b">
        <v>0</v>
      </c>
      <c r="I86" s="70">
        <v>18629</v>
      </c>
      <c r="J86" s="69"/>
      <c r="K86" s="69"/>
      <c r="L86" s="69"/>
    </row>
    <row r="87" spans="1:12" x14ac:dyDescent="0.25">
      <c r="A87" s="68" t="str">
        <f t="shared" si="1"/>
        <v>508940</v>
      </c>
      <c r="B87" s="72" t="s">
        <v>940</v>
      </c>
      <c r="C87" s="72" t="s">
        <v>940</v>
      </c>
      <c r="D87" s="72" t="s">
        <v>939</v>
      </c>
      <c r="E87" s="71" t="s">
        <v>223</v>
      </c>
      <c r="F87" s="72" t="s">
        <v>222</v>
      </c>
      <c r="G87" s="71" t="b">
        <v>0</v>
      </c>
      <c r="H87" s="71" t="b">
        <v>0</v>
      </c>
      <c r="I87" s="70">
        <v>18629</v>
      </c>
      <c r="J87" s="69"/>
      <c r="K87" s="69"/>
      <c r="L87" s="69"/>
    </row>
    <row r="88" spans="1:12" ht="26.25" x14ac:dyDescent="0.25">
      <c r="A88" s="68" t="str">
        <f t="shared" si="1"/>
        <v>509200</v>
      </c>
      <c r="B88" s="72" t="s">
        <v>938</v>
      </c>
      <c r="C88" s="72" t="s">
        <v>938</v>
      </c>
      <c r="D88" s="72" t="s">
        <v>937</v>
      </c>
      <c r="E88" s="71" t="s">
        <v>223</v>
      </c>
      <c r="F88" s="72" t="s">
        <v>222</v>
      </c>
      <c r="G88" s="71" t="b">
        <v>0</v>
      </c>
      <c r="H88" s="71" t="b">
        <v>0</v>
      </c>
      <c r="I88" s="70">
        <v>18629</v>
      </c>
      <c r="J88" s="69"/>
      <c r="K88" s="69"/>
      <c r="L88" s="69"/>
    </row>
    <row r="89" spans="1:12" ht="26.25" x14ac:dyDescent="0.25">
      <c r="A89" s="68" t="str">
        <f t="shared" si="1"/>
        <v>509220</v>
      </c>
      <c r="B89" s="72" t="s">
        <v>936</v>
      </c>
      <c r="C89" s="72" t="s">
        <v>936</v>
      </c>
      <c r="D89" s="72" t="s">
        <v>935</v>
      </c>
      <c r="E89" s="71" t="s">
        <v>223</v>
      </c>
      <c r="F89" s="72" t="s">
        <v>222</v>
      </c>
      <c r="G89" s="71" t="b">
        <v>0</v>
      </c>
      <c r="H89" s="71" t="b">
        <v>0</v>
      </c>
      <c r="I89" s="70">
        <v>18629</v>
      </c>
      <c r="J89" s="69"/>
      <c r="K89" s="69"/>
      <c r="L89" s="69"/>
    </row>
    <row r="90" spans="1:12" ht="26.25" x14ac:dyDescent="0.25">
      <c r="A90" s="68" t="str">
        <f t="shared" si="1"/>
        <v>509250</v>
      </c>
      <c r="B90" s="72" t="s">
        <v>934</v>
      </c>
      <c r="C90" s="72" t="s">
        <v>934</v>
      </c>
      <c r="D90" s="72" t="s">
        <v>933</v>
      </c>
      <c r="E90" s="71" t="s">
        <v>223</v>
      </c>
      <c r="F90" s="72" t="s">
        <v>222</v>
      </c>
      <c r="G90" s="71" t="b">
        <v>0</v>
      </c>
      <c r="H90" s="71" t="b">
        <v>0</v>
      </c>
      <c r="I90" s="70">
        <v>18629</v>
      </c>
      <c r="J90" s="69"/>
      <c r="K90" s="69"/>
      <c r="L90" s="69"/>
    </row>
    <row r="91" spans="1:12" ht="26.25" x14ac:dyDescent="0.25">
      <c r="A91" s="68" t="str">
        <f t="shared" si="1"/>
        <v>509270</v>
      </c>
      <c r="B91" s="72" t="s">
        <v>932</v>
      </c>
      <c r="C91" s="72" t="s">
        <v>932</v>
      </c>
      <c r="D91" s="72" t="s">
        <v>931</v>
      </c>
      <c r="E91" s="71" t="s">
        <v>223</v>
      </c>
      <c r="F91" s="72" t="s">
        <v>222</v>
      </c>
      <c r="G91" s="71" t="b">
        <v>0</v>
      </c>
      <c r="H91" s="71" t="b">
        <v>0</v>
      </c>
      <c r="I91" s="70">
        <v>18629</v>
      </c>
      <c r="J91" s="69"/>
      <c r="K91" s="69"/>
      <c r="L91" s="69"/>
    </row>
    <row r="92" spans="1:12" ht="26.25" x14ac:dyDescent="0.25">
      <c r="A92" s="68" t="str">
        <f t="shared" si="1"/>
        <v>509290</v>
      </c>
      <c r="B92" s="72" t="s">
        <v>930</v>
      </c>
      <c r="C92" s="72" t="s">
        <v>930</v>
      </c>
      <c r="D92" s="72" t="s">
        <v>929</v>
      </c>
      <c r="E92" s="71" t="s">
        <v>223</v>
      </c>
      <c r="F92" s="72" t="s">
        <v>222</v>
      </c>
      <c r="G92" s="71" t="b">
        <v>0</v>
      </c>
      <c r="H92" s="71" t="b">
        <v>0</v>
      </c>
      <c r="I92" s="70">
        <v>18629</v>
      </c>
      <c r="J92" s="69"/>
      <c r="K92" s="69"/>
      <c r="L92" s="69"/>
    </row>
    <row r="93" spans="1:12" x14ac:dyDescent="0.25">
      <c r="A93" s="68" t="str">
        <f t="shared" si="1"/>
        <v>509400</v>
      </c>
      <c r="B93" s="72" t="s">
        <v>928</v>
      </c>
      <c r="C93" s="72" t="s">
        <v>928</v>
      </c>
      <c r="D93" s="72" t="s">
        <v>927</v>
      </c>
      <c r="E93" s="71" t="s">
        <v>223</v>
      </c>
      <c r="F93" s="72" t="s">
        <v>222</v>
      </c>
      <c r="G93" s="71" t="b">
        <v>0</v>
      </c>
      <c r="H93" s="71" t="b">
        <v>0</v>
      </c>
      <c r="I93" s="70">
        <v>18629</v>
      </c>
      <c r="J93" s="69"/>
      <c r="K93" s="69"/>
      <c r="L93" s="69"/>
    </row>
    <row r="94" spans="1:12" x14ac:dyDescent="0.25">
      <c r="A94" s="68" t="str">
        <f t="shared" si="1"/>
        <v>510000</v>
      </c>
      <c r="B94" s="72" t="s">
        <v>926</v>
      </c>
      <c r="C94" s="72" t="s">
        <v>926</v>
      </c>
      <c r="D94" s="72" t="s">
        <v>924</v>
      </c>
      <c r="E94" s="71" t="s">
        <v>223</v>
      </c>
      <c r="F94" s="72" t="s">
        <v>222</v>
      </c>
      <c r="G94" s="71" t="b">
        <v>0</v>
      </c>
      <c r="H94" s="71" t="b">
        <v>0</v>
      </c>
      <c r="I94" s="70">
        <v>18629</v>
      </c>
      <c r="J94" s="69"/>
      <c r="K94" s="69"/>
      <c r="L94" s="69"/>
    </row>
    <row r="95" spans="1:12" x14ac:dyDescent="0.25">
      <c r="A95" s="68" t="str">
        <f t="shared" si="1"/>
        <v>510001</v>
      </c>
      <c r="B95" s="72" t="s">
        <v>925</v>
      </c>
      <c r="C95" s="72" t="s">
        <v>925</v>
      </c>
      <c r="D95" s="72" t="s">
        <v>924</v>
      </c>
      <c r="E95" s="71" t="s">
        <v>223</v>
      </c>
      <c r="F95" s="72" t="s">
        <v>222</v>
      </c>
      <c r="G95" s="71" t="b">
        <v>0</v>
      </c>
      <c r="H95" s="71" t="b">
        <v>0</v>
      </c>
      <c r="I95" s="70">
        <v>18629</v>
      </c>
      <c r="J95" s="69"/>
      <c r="K95" s="69"/>
      <c r="L95" s="69"/>
    </row>
    <row r="96" spans="1:12" x14ac:dyDescent="0.25">
      <c r="A96" s="68" t="str">
        <f t="shared" si="1"/>
        <v>511000</v>
      </c>
      <c r="B96" s="72" t="s">
        <v>923</v>
      </c>
      <c r="C96" s="72" t="s">
        <v>923</v>
      </c>
      <c r="D96" s="72" t="s">
        <v>921</v>
      </c>
      <c r="E96" s="71" t="s">
        <v>223</v>
      </c>
      <c r="F96" s="72" t="s">
        <v>222</v>
      </c>
      <c r="G96" s="71" t="b">
        <v>0</v>
      </c>
      <c r="H96" s="71" t="b">
        <v>0</v>
      </c>
      <c r="I96" s="70">
        <v>18629</v>
      </c>
      <c r="J96" s="69"/>
      <c r="K96" s="69"/>
      <c r="L96" s="69"/>
    </row>
    <row r="97" spans="1:12" x14ac:dyDescent="0.25">
      <c r="A97" s="68" t="str">
        <f t="shared" si="1"/>
        <v>511001</v>
      </c>
      <c r="B97" s="72" t="s">
        <v>922</v>
      </c>
      <c r="C97" s="72" t="s">
        <v>922</v>
      </c>
      <c r="D97" s="72" t="s">
        <v>921</v>
      </c>
      <c r="E97" s="71" t="s">
        <v>223</v>
      </c>
      <c r="F97" s="72" t="s">
        <v>222</v>
      </c>
      <c r="G97" s="71" t="b">
        <v>0</v>
      </c>
      <c r="H97" s="71" t="b">
        <v>0</v>
      </c>
      <c r="I97" s="70">
        <v>18629</v>
      </c>
      <c r="J97" s="69"/>
      <c r="K97" s="69"/>
      <c r="L97" s="69"/>
    </row>
    <row r="98" spans="1:12" x14ac:dyDescent="0.25">
      <c r="A98" s="68" t="str">
        <f t="shared" si="1"/>
        <v>520000</v>
      </c>
      <c r="B98" s="72" t="s">
        <v>920</v>
      </c>
      <c r="C98" s="72" t="s">
        <v>920</v>
      </c>
      <c r="D98" s="72" t="s">
        <v>919</v>
      </c>
      <c r="E98" s="71" t="s">
        <v>223</v>
      </c>
      <c r="F98" s="72" t="s">
        <v>222</v>
      </c>
      <c r="G98" s="71" t="b">
        <v>0</v>
      </c>
      <c r="H98" s="71" t="b">
        <v>0</v>
      </c>
      <c r="I98" s="70">
        <v>18629</v>
      </c>
      <c r="J98" s="69"/>
      <c r="K98" s="69"/>
      <c r="L98" s="69"/>
    </row>
    <row r="99" spans="1:12" x14ac:dyDescent="0.25">
      <c r="A99" s="68" t="str">
        <f t="shared" si="1"/>
        <v>520050</v>
      </c>
      <c r="B99" s="72" t="s">
        <v>918</v>
      </c>
      <c r="C99" s="72" t="s">
        <v>918</v>
      </c>
      <c r="D99" s="72" t="s">
        <v>917</v>
      </c>
      <c r="E99" s="71" t="s">
        <v>223</v>
      </c>
      <c r="F99" s="72" t="s">
        <v>222</v>
      </c>
      <c r="G99" s="71" t="b">
        <v>0</v>
      </c>
      <c r="H99" s="71" t="b">
        <v>0</v>
      </c>
      <c r="I99" s="70">
        <v>18629</v>
      </c>
      <c r="J99" s="69"/>
      <c r="K99" s="69"/>
      <c r="L99" s="69"/>
    </row>
    <row r="100" spans="1:12" x14ac:dyDescent="0.25">
      <c r="A100" s="68" t="str">
        <f t="shared" si="1"/>
        <v>520100</v>
      </c>
      <c r="B100" s="72" t="s">
        <v>916</v>
      </c>
      <c r="C100" s="72" t="s">
        <v>916</v>
      </c>
      <c r="D100" s="72" t="s">
        <v>915</v>
      </c>
      <c r="E100" s="71" t="s">
        <v>223</v>
      </c>
      <c r="F100" s="72" t="s">
        <v>222</v>
      </c>
      <c r="G100" s="71" t="b">
        <v>0</v>
      </c>
      <c r="H100" s="71" t="b">
        <v>0</v>
      </c>
      <c r="I100" s="70">
        <v>18629</v>
      </c>
      <c r="J100" s="69"/>
      <c r="K100" s="69"/>
      <c r="L100" s="69"/>
    </row>
    <row r="101" spans="1:12" x14ac:dyDescent="0.25">
      <c r="A101" s="68" t="str">
        <f t="shared" si="1"/>
        <v>520150</v>
      </c>
      <c r="B101" s="72" t="s">
        <v>914</v>
      </c>
      <c r="C101" s="72" t="s">
        <v>914</v>
      </c>
      <c r="D101" s="72" t="s">
        <v>913</v>
      </c>
      <c r="E101" s="71" t="s">
        <v>223</v>
      </c>
      <c r="F101" s="72" t="s">
        <v>222</v>
      </c>
      <c r="G101" s="71" t="b">
        <v>0</v>
      </c>
      <c r="H101" s="71" t="b">
        <v>0</v>
      </c>
      <c r="I101" s="70">
        <v>18629</v>
      </c>
      <c r="J101" s="69"/>
      <c r="K101" s="69"/>
      <c r="L101" s="69"/>
    </row>
    <row r="102" spans="1:12" x14ac:dyDescent="0.25">
      <c r="A102" s="68" t="str">
        <f t="shared" si="1"/>
        <v>520200</v>
      </c>
      <c r="B102" s="72" t="s">
        <v>912</v>
      </c>
      <c r="C102" s="72" t="s">
        <v>912</v>
      </c>
      <c r="D102" s="72" t="s">
        <v>911</v>
      </c>
      <c r="E102" s="71" t="s">
        <v>223</v>
      </c>
      <c r="F102" s="72" t="s">
        <v>222</v>
      </c>
      <c r="G102" s="71" t="b">
        <v>0</v>
      </c>
      <c r="H102" s="71" t="b">
        <v>0</v>
      </c>
      <c r="I102" s="70">
        <v>18629</v>
      </c>
      <c r="J102" s="69"/>
      <c r="K102" s="69"/>
      <c r="L102" s="69"/>
    </row>
    <row r="103" spans="1:12" x14ac:dyDescent="0.25">
      <c r="A103" s="68" t="str">
        <f t="shared" si="1"/>
        <v>520250</v>
      </c>
      <c r="B103" s="72" t="s">
        <v>910</v>
      </c>
      <c r="C103" s="72" t="s">
        <v>910</v>
      </c>
      <c r="D103" s="72" t="s">
        <v>909</v>
      </c>
      <c r="E103" s="71" t="s">
        <v>223</v>
      </c>
      <c r="F103" s="72" t="s">
        <v>222</v>
      </c>
      <c r="G103" s="71" t="b">
        <v>0</v>
      </c>
      <c r="H103" s="71" t="b">
        <v>0</v>
      </c>
      <c r="I103" s="70">
        <v>18629</v>
      </c>
      <c r="J103" s="69"/>
      <c r="K103" s="69"/>
      <c r="L103" s="69"/>
    </row>
    <row r="104" spans="1:12" x14ac:dyDescent="0.25">
      <c r="A104" s="68" t="str">
        <f t="shared" si="1"/>
        <v>520300</v>
      </c>
      <c r="B104" s="72" t="s">
        <v>908</v>
      </c>
      <c r="C104" s="72" t="s">
        <v>908</v>
      </c>
      <c r="D104" s="72" t="s">
        <v>907</v>
      </c>
      <c r="E104" s="71" t="s">
        <v>223</v>
      </c>
      <c r="F104" s="72" t="s">
        <v>222</v>
      </c>
      <c r="G104" s="71" t="b">
        <v>0</v>
      </c>
      <c r="H104" s="71" t="b">
        <v>0</v>
      </c>
      <c r="I104" s="70">
        <v>18629</v>
      </c>
      <c r="J104" s="69"/>
      <c r="K104" s="69"/>
      <c r="L104" s="69"/>
    </row>
    <row r="105" spans="1:12" x14ac:dyDescent="0.25">
      <c r="A105" s="68" t="str">
        <f t="shared" si="1"/>
        <v>520350</v>
      </c>
      <c r="B105" s="72" t="s">
        <v>906</v>
      </c>
      <c r="C105" s="72" t="s">
        <v>906</v>
      </c>
      <c r="D105" s="72" t="s">
        <v>905</v>
      </c>
      <c r="E105" s="71" t="s">
        <v>223</v>
      </c>
      <c r="F105" s="72" t="s">
        <v>222</v>
      </c>
      <c r="G105" s="71" t="b">
        <v>0</v>
      </c>
      <c r="H105" s="71" t="b">
        <v>0</v>
      </c>
      <c r="I105" s="70">
        <v>18629</v>
      </c>
      <c r="J105" s="69"/>
      <c r="K105" s="69"/>
      <c r="L105" s="69"/>
    </row>
    <row r="106" spans="1:12" x14ac:dyDescent="0.25">
      <c r="A106" s="68" t="str">
        <f t="shared" si="1"/>
        <v>520400</v>
      </c>
      <c r="B106" s="72" t="s">
        <v>904</v>
      </c>
      <c r="C106" s="72" t="s">
        <v>904</v>
      </c>
      <c r="D106" s="72" t="s">
        <v>903</v>
      </c>
      <c r="E106" s="71" t="s">
        <v>223</v>
      </c>
      <c r="F106" s="72" t="s">
        <v>222</v>
      </c>
      <c r="G106" s="71" t="b">
        <v>0</v>
      </c>
      <c r="H106" s="71" t="b">
        <v>0</v>
      </c>
      <c r="I106" s="70">
        <v>18629</v>
      </c>
      <c r="J106" s="69"/>
      <c r="K106" s="69"/>
      <c r="L106" s="69"/>
    </row>
    <row r="107" spans="1:12" x14ac:dyDescent="0.25">
      <c r="A107" s="68" t="str">
        <f t="shared" si="1"/>
        <v>520450</v>
      </c>
      <c r="B107" s="72" t="s">
        <v>902</v>
      </c>
      <c r="C107" s="72" t="s">
        <v>902</v>
      </c>
      <c r="D107" s="72" t="s">
        <v>901</v>
      </c>
      <c r="E107" s="71" t="s">
        <v>223</v>
      </c>
      <c r="F107" s="72" t="s">
        <v>222</v>
      </c>
      <c r="G107" s="71" t="b">
        <v>0</v>
      </c>
      <c r="H107" s="71" t="b">
        <v>0</v>
      </c>
      <c r="I107" s="70">
        <v>18629</v>
      </c>
      <c r="J107" s="69"/>
      <c r="K107" s="69"/>
      <c r="L107" s="69"/>
    </row>
    <row r="108" spans="1:12" ht="26.25" x14ac:dyDescent="0.25">
      <c r="A108" s="68" t="str">
        <f t="shared" si="1"/>
        <v>520500</v>
      </c>
      <c r="B108" s="72" t="s">
        <v>900</v>
      </c>
      <c r="C108" s="72" t="s">
        <v>900</v>
      </c>
      <c r="D108" s="72" t="s">
        <v>899</v>
      </c>
      <c r="E108" s="71" t="s">
        <v>223</v>
      </c>
      <c r="F108" s="72" t="s">
        <v>222</v>
      </c>
      <c r="G108" s="71" t="b">
        <v>0</v>
      </c>
      <c r="H108" s="71" t="b">
        <v>0</v>
      </c>
      <c r="I108" s="70">
        <v>18629</v>
      </c>
      <c r="J108" s="69"/>
      <c r="K108" s="69"/>
      <c r="L108" s="69"/>
    </row>
    <row r="109" spans="1:12" x14ac:dyDescent="0.25">
      <c r="A109" s="68" t="str">
        <f t="shared" si="1"/>
        <v>520550</v>
      </c>
      <c r="B109" s="72" t="s">
        <v>898</v>
      </c>
      <c r="C109" s="72" t="s">
        <v>898</v>
      </c>
      <c r="D109" s="72" t="s">
        <v>897</v>
      </c>
      <c r="E109" s="71" t="s">
        <v>223</v>
      </c>
      <c r="F109" s="72" t="s">
        <v>222</v>
      </c>
      <c r="G109" s="71" t="b">
        <v>0</v>
      </c>
      <c r="H109" s="71" t="b">
        <v>0</v>
      </c>
      <c r="I109" s="70">
        <v>18629</v>
      </c>
      <c r="J109" s="69"/>
      <c r="K109" s="69"/>
      <c r="L109" s="69"/>
    </row>
    <row r="110" spans="1:12" x14ac:dyDescent="0.25">
      <c r="A110" s="68" t="str">
        <f t="shared" si="1"/>
        <v>520600</v>
      </c>
      <c r="B110" s="72" t="s">
        <v>896</v>
      </c>
      <c r="C110" s="72" t="s">
        <v>896</v>
      </c>
      <c r="D110" s="72" t="s">
        <v>895</v>
      </c>
      <c r="E110" s="71" t="s">
        <v>223</v>
      </c>
      <c r="F110" s="72" t="s">
        <v>222</v>
      </c>
      <c r="G110" s="71" t="b">
        <v>0</v>
      </c>
      <c r="H110" s="71" t="b">
        <v>0</v>
      </c>
      <c r="I110" s="70">
        <v>18629</v>
      </c>
      <c r="J110" s="69"/>
      <c r="K110" s="69"/>
      <c r="L110" s="69"/>
    </row>
    <row r="111" spans="1:12" x14ac:dyDescent="0.25">
      <c r="A111" s="68" t="str">
        <f t="shared" si="1"/>
        <v>522000</v>
      </c>
      <c r="B111" s="72" t="s">
        <v>894</v>
      </c>
      <c r="C111" s="72" t="s">
        <v>894</v>
      </c>
      <c r="D111" s="72" t="s">
        <v>889</v>
      </c>
      <c r="E111" s="71" t="s">
        <v>223</v>
      </c>
      <c r="F111" s="72" t="s">
        <v>222</v>
      </c>
      <c r="G111" s="71" t="b">
        <v>0</v>
      </c>
      <c r="H111" s="71" t="b">
        <v>0</v>
      </c>
      <c r="I111" s="70">
        <v>18629</v>
      </c>
      <c r="J111" s="69"/>
      <c r="K111" s="69"/>
      <c r="L111" s="69"/>
    </row>
    <row r="112" spans="1:12" x14ac:dyDescent="0.25">
      <c r="A112" s="68" t="str">
        <f t="shared" si="1"/>
        <v>522001</v>
      </c>
      <c r="B112" s="72" t="s">
        <v>893</v>
      </c>
      <c r="C112" s="72" t="s">
        <v>893</v>
      </c>
      <c r="D112" s="72" t="s">
        <v>889</v>
      </c>
      <c r="E112" s="71" t="s">
        <v>223</v>
      </c>
      <c r="F112" s="72" t="s">
        <v>222</v>
      </c>
      <c r="G112" s="71" t="b">
        <v>0</v>
      </c>
      <c r="H112" s="71" t="b">
        <v>0</v>
      </c>
      <c r="I112" s="70">
        <v>18629</v>
      </c>
      <c r="J112" s="69"/>
      <c r="K112" s="69"/>
      <c r="L112" s="69"/>
    </row>
    <row r="113" spans="1:12" x14ac:dyDescent="0.25">
      <c r="A113" s="68" t="str">
        <f t="shared" si="1"/>
        <v>522002</v>
      </c>
      <c r="B113" s="72" t="s">
        <v>892</v>
      </c>
      <c r="C113" s="72" t="s">
        <v>892</v>
      </c>
      <c r="D113" s="72" t="s">
        <v>889</v>
      </c>
      <c r="E113" s="71" t="s">
        <v>223</v>
      </c>
      <c r="F113" s="72" t="s">
        <v>222</v>
      </c>
      <c r="G113" s="71" t="b">
        <v>0</v>
      </c>
      <c r="H113" s="71" t="b">
        <v>0</v>
      </c>
      <c r="I113" s="70">
        <v>18629</v>
      </c>
      <c r="J113" s="69"/>
      <c r="K113" s="69"/>
      <c r="L113" s="69"/>
    </row>
    <row r="114" spans="1:12" x14ac:dyDescent="0.25">
      <c r="A114" s="68" t="str">
        <f t="shared" si="1"/>
        <v>522003</v>
      </c>
      <c r="B114" s="72" t="s">
        <v>891</v>
      </c>
      <c r="C114" s="72" t="s">
        <v>891</v>
      </c>
      <c r="D114" s="72" t="s">
        <v>889</v>
      </c>
      <c r="E114" s="71" t="s">
        <v>223</v>
      </c>
      <c r="F114" s="72" t="s">
        <v>222</v>
      </c>
      <c r="G114" s="71" t="b">
        <v>0</v>
      </c>
      <c r="H114" s="71" t="b">
        <v>0</v>
      </c>
      <c r="I114" s="70">
        <v>18629</v>
      </c>
      <c r="J114" s="69"/>
      <c r="K114" s="69"/>
      <c r="L114" s="69"/>
    </row>
    <row r="115" spans="1:12" x14ac:dyDescent="0.25">
      <c r="A115" s="68" t="str">
        <f t="shared" si="1"/>
        <v>522004</v>
      </c>
      <c r="B115" s="72" t="s">
        <v>890</v>
      </c>
      <c r="C115" s="72" t="s">
        <v>890</v>
      </c>
      <c r="D115" s="72" t="s">
        <v>889</v>
      </c>
      <c r="E115" s="71" t="s">
        <v>223</v>
      </c>
      <c r="F115" s="72" t="s">
        <v>222</v>
      </c>
      <c r="G115" s="71" t="b">
        <v>0</v>
      </c>
      <c r="H115" s="71" t="b">
        <v>0</v>
      </c>
      <c r="I115" s="70">
        <v>18629</v>
      </c>
      <c r="J115" s="69"/>
      <c r="K115" s="69"/>
      <c r="L115" s="69"/>
    </row>
    <row r="116" spans="1:12" x14ac:dyDescent="0.25">
      <c r="A116" s="68" t="str">
        <f t="shared" si="1"/>
        <v>522100</v>
      </c>
      <c r="B116" s="72" t="s">
        <v>888</v>
      </c>
      <c r="C116" s="72" t="s">
        <v>888</v>
      </c>
      <c r="D116" s="72" t="s">
        <v>882</v>
      </c>
      <c r="E116" s="71" t="s">
        <v>223</v>
      </c>
      <c r="F116" s="72" t="s">
        <v>222</v>
      </c>
      <c r="G116" s="71" t="b">
        <v>0</v>
      </c>
      <c r="H116" s="71" t="b">
        <v>0</v>
      </c>
      <c r="I116" s="70">
        <v>18629</v>
      </c>
      <c r="J116" s="69"/>
      <c r="K116" s="69"/>
      <c r="L116" s="69"/>
    </row>
    <row r="117" spans="1:12" x14ac:dyDescent="0.25">
      <c r="A117" s="68" t="str">
        <f t="shared" si="1"/>
        <v>522101</v>
      </c>
      <c r="B117" s="72" t="s">
        <v>887</v>
      </c>
      <c r="C117" s="72" t="s">
        <v>887</v>
      </c>
      <c r="D117" s="72" t="s">
        <v>882</v>
      </c>
      <c r="E117" s="71" t="s">
        <v>223</v>
      </c>
      <c r="F117" s="72" t="s">
        <v>222</v>
      </c>
      <c r="G117" s="71" t="b">
        <v>0</v>
      </c>
      <c r="H117" s="71" t="b">
        <v>0</v>
      </c>
      <c r="I117" s="70">
        <v>18629</v>
      </c>
      <c r="J117" s="69"/>
      <c r="K117" s="69"/>
      <c r="L117" s="69"/>
    </row>
    <row r="118" spans="1:12" x14ac:dyDescent="0.25">
      <c r="A118" s="68" t="str">
        <f t="shared" si="1"/>
        <v>522102</v>
      </c>
      <c r="B118" s="72" t="s">
        <v>886</v>
      </c>
      <c r="C118" s="72" t="s">
        <v>886</v>
      </c>
      <c r="D118" s="72" t="s">
        <v>882</v>
      </c>
      <c r="E118" s="71" t="s">
        <v>223</v>
      </c>
      <c r="F118" s="72" t="s">
        <v>222</v>
      </c>
      <c r="G118" s="71" t="b">
        <v>0</v>
      </c>
      <c r="H118" s="71" t="b">
        <v>0</v>
      </c>
      <c r="I118" s="70">
        <v>18629</v>
      </c>
      <c r="J118" s="69"/>
      <c r="K118" s="69"/>
      <c r="L118" s="69"/>
    </row>
    <row r="119" spans="1:12" ht="26.25" x14ac:dyDescent="0.25">
      <c r="A119" s="68" t="str">
        <f t="shared" si="1"/>
        <v>522103</v>
      </c>
      <c r="B119" s="72" t="s">
        <v>885</v>
      </c>
      <c r="C119" s="72" t="s">
        <v>885</v>
      </c>
      <c r="D119" s="72" t="s">
        <v>882</v>
      </c>
      <c r="E119" s="71" t="s">
        <v>223</v>
      </c>
      <c r="F119" s="72" t="s">
        <v>222</v>
      </c>
      <c r="G119" s="71" t="b">
        <v>0</v>
      </c>
      <c r="H119" s="71" t="b">
        <v>0</v>
      </c>
      <c r="I119" s="70">
        <v>18629</v>
      </c>
      <c r="J119" s="69"/>
      <c r="K119" s="69"/>
      <c r="L119" s="69"/>
    </row>
    <row r="120" spans="1:12" ht="26.25" x14ac:dyDescent="0.25">
      <c r="A120" s="68" t="str">
        <f t="shared" si="1"/>
        <v>522104</v>
      </c>
      <c r="B120" s="72" t="s">
        <v>884</v>
      </c>
      <c r="C120" s="72" t="s">
        <v>884</v>
      </c>
      <c r="D120" s="72" t="s">
        <v>882</v>
      </c>
      <c r="E120" s="71" t="s">
        <v>223</v>
      </c>
      <c r="F120" s="72" t="s">
        <v>222</v>
      </c>
      <c r="G120" s="71" t="b">
        <v>0</v>
      </c>
      <c r="H120" s="71" t="b">
        <v>0</v>
      </c>
      <c r="I120" s="70">
        <v>18629</v>
      </c>
      <c r="J120" s="69"/>
      <c r="K120" s="69"/>
      <c r="L120" s="69"/>
    </row>
    <row r="121" spans="1:12" x14ac:dyDescent="0.25">
      <c r="A121" s="68" t="str">
        <f t="shared" si="1"/>
        <v>522105</v>
      </c>
      <c r="B121" s="72" t="s">
        <v>883</v>
      </c>
      <c r="C121" s="72" t="s">
        <v>883</v>
      </c>
      <c r="D121" s="72" t="s">
        <v>882</v>
      </c>
      <c r="E121" s="71" t="s">
        <v>223</v>
      </c>
      <c r="F121" s="72" t="s">
        <v>222</v>
      </c>
      <c r="G121" s="71" t="b">
        <v>0</v>
      </c>
      <c r="H121" s="71" t="b">
        <v>0</v>
      </c>
      <c r="I121" s="70">
        <v>18629</v>
      </c>
      <c r="J121" s="69"/>
      <c r="K121" s="69"/>
      <c r="L121" s="69"/>
    </row>
    <row r="122" spans="1:12" x14ac:dyDescent="0.25">
      <c r="A122" s="68" t="str">
        <f t="shared" si="1"/>
        <v>522200</v>
      </c>
      <c r="B122" s="72" t="s">
        <v>881</v>
      </c>
      <c r="C122" s="72" t="s">
        <v>881</v>
      </c>
      <c r="D122" s="72" t="s">
        <v>856</v>
      </c>
      <c r="E122" s="71" t="s">
        <v>223</v>
      </c>
      <c r="F122" s="72" t="s">
        <v>222</v>
      </c>
      <c r="G122" s="71" t="b">
        <v>0</v>
      </c>
      <c r="H122" s="71" t="b">
        <v>0</v>
      </c>
      <c r="I122" s="70">
        <v>18629</v>
      </c>
      <c r="J122" s="69"/>
      <c r="K122" s="69"/>
      <c r="L122" s="69"/>
    </row>
    <row r="123" spans="1:12" x14ac:dyDescent="0.25">
      <c r="A123" s="68" t="str">
        <f t="shared" si="1"/>
        <v>522201</v>
      </c>
      <c r="B123" s="72" t="s">
        <v>880</v>
      </c>
      <c r="C123" s="72" t="s">
        <v>880</v>
      </c>
      <c r="D123" s="72" t="s">
        <v>856</v>
      </c>
      <c r="E123" s="71" t="s">
        <v>223</v>
      </c>
      <c r="F123" s="72" t="s">
        <v>222</v>
      </c>
      <c r="G123" s="71" t="b">
        <v>0</v>
      </c>
      <c r="H123" s="71" t="b">
        <v>0</v>
      </c>
      <c r="I123" s="70">
        <v>18629</v>
      </c>
      <c r="J123" s="69"/>
      <c r="K123" s="69"/>
      <c r="L123" s="69"/>
    </row>
    <row r="124" spans="1:12" x14ac:dyDescent="0.25">
      <c r="A124" s="68" t="str">
        <f t="shared" si="1"/>
        <v>522202</v>
      </c>
      <c r="B124" s="72" t="s">
        <v>879</v>
      </c>
      <c r="C124" s="72" t="s">
        <v>879</v>
      </c>
      <c r="D124" s="72" t="s">
        <v>856</v>
      </c>
      <c r="E124" s="71" t="s">
        <v>223</v>
      </c>
      <c r="F124" s="72" t="s">
        <v>222</v>
      </c>
      <c r="G124" s="71" t="b">
        <v>0</v>
      </c>
      <c r="H124" s="71" t="b">
        <v>0</v>
      </c>
      <c r="I124" s="70">
        <v>18629</v>
      </c>
      <c r="J124" s="69"/>
      <c r="K124" s="69"/>
      <c r="L124" s="69"/>
    </row>
    <row r="125" spans="1:12" x14ac:dyDescent="0.25">
      <c r="A125" s="68" t="str">
        <f t="shared" si="1"/>
        <v>522203</v>
      </c>
      <c r="B125" s="72" t="s">
        <v>878</v>
      </c>
      <c r="C125" s="72" t="s">
        <v>878</v>
      </c>
      <c r="D125" s="72" t="s">
        <v>856</v>
      </c>
      <c r="E125" s="71" t="s">
        <v>223</v>
      </c>
      <c r="F125" s="72" t="s">
        <v>222</v>
      </c>
      <c r="G125" s="71" t="b">
        <v>0</v>
      </c>
      <c r="H125" s="71" t="b">
        <v>0</v>
      </c>
      <c r="I125" s="70">
        <v>18629</v>
      </c>
      <c r="J125" s="69"/>
      <c r="K125" s="69"/>
      <c r="L125" s="69"/>
    </row>
    <row r="126" spans="1:12" x14ac:dyDescent="0.25">
      <c r="A126" s="68" t="str">
        <f t="shared" si="1"/>
        <v>522204</v>
      </c>
      <c r="B126" s="72" t="s">
        <v>877</v>
      </c>
      <c r="C126" s="72" t="s">
        <v>877</v>
      </c>
      <c r="D126" s="72" t="s">
        <v>856</v>
      </c>
      <c r="E126" s="71" t="s">
        <v>223</v>
      </c>
      <c r="F126" s="72" t="s">
        <v>222</v>
      </c>
      <c r="G126" s="71" t="b">
        <v>0</v>
      </c>
      <c r="H126" s="71" t="b">
        <v>0</v>
      </c>
      <c r="I126" s="70">
        <v>18629</v>
      </c>
      <c r="J126" s="69"/>
      <c r="K126" s="69"/>
      <c r="L126" s="69"/>
    </row>
    <row r="127" spans="1:12" x14ac:dyDescent="0.25">
      <c r="A127" s="68" t="str">
        <f t="shared" si="1"/>
        <v>522205</v>
      </c>
      <c r="B127" s="72" t="s">
        <v>876</v>
      </c>
      <c r="C127" s="72" t="s">
        <v>876</v>
      </c>
      <c r="D127" s="72" t="s">
        <v>856</v>
      </c>
      <c r="E127" s="71" t="s">
        <v>223</v>
      </c>
      <c r="F127" s="72" t="s">
        <v>222</v>
      </c>
      <c r="G127" s="71" t="b">
        <v>0</v>
      </c>
      <c r="H127" s="71" t="b">
        <v>0</v>
      </c>
      <c r="I127" s="70">
        <v>18629</v>
      </c>
      <c r="J127" s="69"/>
      <c r="K127" s="69"/>
      <c r="L127" s="69"/>
    </row>
    <row r="128" spans="1:12" x14ac:dyDescent="0.25">
      <c r="A128" s="68" t="str">
        <f t="shared" si="1"/>
        <v>522206</v>
      </c>
      <c r="B128" s="72" t="s">
        <v>875</v>
      </c>
      <c r="C128" s="72" t="s">
        <v>875</v>
      </c>
      <c r="D128" s="72" t="s">
        <v>856</v>
      </c>
      <c r="E128" s="71" t="s">
        <v>223</v>
      </c>
      <c r="F128" s="72" t="s">
        <v>222</v>
      </c>
      <c r="G128" s="71" t="b">
        <v>0</v>
      </c>
      <c r="H128" s="71" t="b">
        <v>0</v>
      </c>
      <c r="I128" s="70">
        <v>18629</v>
      </c>
      <c r="J128" s="69"/>
      <c r="K128" s="69"/>
      <c r="L128" s="69"/>
    </row>
    <row r="129" spans="1:12" x14ac:dyDescent="0.25">
      <c r="A129" s="68" t="str">
        <f t="shared" si="1"/>
        <v>522207</v>
      </c>
      <c r="B129" s="72" t="s">
        <v>874</v>
      </c>
      <c r="C129" s="72" t="s">
        <v>874</v>
      </c>
      <c r="D129" s="72" t="s">
        <v>856</v>
      </c>
      <c r="E129" s="71" t="s">
        <v>223</v>
      </c>
      <c r="F129" s="72" t="s">
        <v>222</v>
      </c>
      <c r="G129" s="71" t="b">
        <v>0</v>
      </c>
      <c r="H129" s="71" t="b">
        <v>0</v>
      </c>
      <c r="I129" s="70">
        <v>18629</v>
      </c>
      <c r="J129" s="69"/>
      <c r="K129" s="69"/>
      <c r="L129" s="69"/>
    </row>
    <row r="130" spans="1:12" x14ac:dyDescent="0.25">
      <c r="A130" s="68" t="str">
        <f t="shared" si="1"/>
        <v>522208</v>
      </c>
      <c r="B130" s="72" t="s">
        <v>873</v>
      </c>
      <c r="C130" s="72" t="s">
        <v>873</v>
      </c>
      <c r="D130" s="72" t="s">
        <v>856</v>
      </c>
      <c r="E130" s="71" t="s">
        <v>223</v>
      </c>
      <c r="F130" s="72" t="s">
        <v>222</v>
      </c>
      <c r="G130" s="71" t="b">
        <v>0</v>
      </c>
      <c r="H130" s="71" t="b">
        <v>0</v>
      </c>
      <c r="I130" s="70">
        <v>18629</v>
      </c>
      <c r="J130" s="69"/>
      <c r="K130" s="69"/>
      <c r="L130" s="69"/>
    </row>
    <row r="131" spans="1:12" x14ac:dyDescent="0.25">
      <c r="A131" s="68" t="str">
        <f t="shared" ref="A131:A194" si="2">LEFT(B131,6)</f>
        <v>522209</v>
      </c>
      <c r="B131" s="72" t="s">
        <v>872</v>
      </c>
      <c r="C131" s="72" t="s">
        <v>872</v>
      </c>
      <c r="D131" s="72" t="s">
        <v>856</v>
      </c>
      <c r="E131" s="71" t="s">
        <v>223</v>
      </c>
      <c r="F131" s="72" t="s">
        <v>222</v>
      </c>
      <c r="G131" s="71" t="b">
        <v>0</v>
      </c>
      <c r="H131" s="71" t="b">
        <v>0</v>
      </c>
      <c r="I131" s="70">
        <v>18629</v>
      </c>
      <c r="J131" s="69"/>
      <c r="K131" s="69"/>
      <c r="L131" s="69"/>
    </row>
    <row r="132" spans="1:12" ht="26.25" x14ac:dyDescent="0.25">
      <c r="A132" s="68" t="str">
        <f t="shared" si="2"/>
        <v>52220D</v>
      </c>
      <c r="B132" s="72" t="s">
        <v>871</v>
      </c>
      <c r="C132" s="72" t="s">
        <v>871</v>
      </c>
      <c r="D132" s="72" t="s">
        <v>856</v>
      </c>
      <c r="E132" s="71" t="s">
        <v>223</v>
      </c>
      <c r="F132" s="72" t="s">
        <v>222</v>
      </c>
      <c r="G132" s="71" t="b">
        <v>0</v>
      </c>
      <c r="H132" s="71" t="b">
        <v>0</v>
      </c>
      <c r="I132" s="70">
        <v>18629</v>
      </c>
      <c r="J132" s="69"/>
      <c r="K132" s="69"/>
      <c r="L132" s="69"/>
    </row>
    <row r="133" spans="1:12" x14ac:dyDescent="0.25">
      <c r="A133" s="68" t="str">
        <f t="shared" si="2"/>
        <v>522210</v>
      </c>
      <c r="B133" s="72" t="s">
        <v>870</v>
      </c>
      <c r="C133" s="72" t="s">
        <v>870</v>
      </c>
      <c r="D133" s="72" t="s">
        <v>856</v>
      </c>
      <c r="E133" s="71" t="s">
        <v>223</v>
      </c>
      <c r="F133" s="72" t="s">
        <v>222</v>
      </c>
      <c r="G133" s="71" t="b">
        <v>0</v>
      </c>
      <c r="H133" s="71" t="b">
        <v>0</v>
      </c>
      <c r="I133" s="70">
        <v>18629</v>
      </c>
      <c r="J133" s="69"/>
      <c r="K133" s="69"/>
      <c r="L133" s="69"/>
    </row>
    <row r="134" spans="1:12" x14ac:dyDescent="0.25">
      <c r="A134" s="68" t="str">
        <f t="shared" si="2"/>
        <v>522211</v>
      </c>
      <c r="B134" s="72" t="s">
        <v>869</v>
      </c>
      <c r="C134" s="72" t="s">
        <v>869</v>
      </c>
      <c r="D134" s="72" t="s">
        <v>856</v>
      </c>
      <c r="E134" s="71" t="s">
        <v>223</v>
      </c>
      <c r="F134" s="72" t="s">
        <v>222</v>
      </c>
      <c r="G134" s="71" t="b">
        <v>0</v>
      </c>
      <c r="H134" s="71" t="b">
        <v>0</v>
      </c>
      <c r="I134" s="70">
        <v>18629</v>
      </c>
      <c r="J134" s="69"/>
      <c r="K134" s="69"/>
      <c r="L134" s="69"/>
    </row>
    <row r="135" spans="1:12" x14ac:dyDescent="0.25">
      <c r="A135" s="68" t="str">
        <f t="shared" si="2"/>
        <v>522212</v>
      </c>
      <c r="B135" s="72" t="s">
        <v>868</v>
      </c>
      <c r="C135" s="72" t="s">
        <v>868</v>
      </c>
      <c r="D135" s="72" t="s">
        <v>856</v>
      </c>
      <c r="E135" s="71" t="s">
        <v>223</v>
      </c>
      <c r="F135" s="72" t="s">
        <v>222</v>
      </c>
      <c r="G135" s="71" t="b">
        <v>0</v>
      </c>
      <c r="H135" s="71" t="b">
        <v>0</v>
      </c>
      <c r="I135" s="70">
        <v>18629</v>
      </c>
      <c r="J135" s="69"/>
      <c r="K135" s="69"/>
      <c r="L135" s="69"/>
    </row>
    <row r="136" spans="1:12" x14ac:dyDescent="0.25">
      <c r="A136" s="68" t="str">
        <f t="shared" si="2"/>
        <v>522213</v>
      </c>
      <c r="B136" s="72" t="s">
        <v>867</v>
      </c>
      <c r="C136" s="72" t="s">
        <v>867</v>
      </c>
      <c r="D136" s="72" t="s">
        <v>856</v>
      </c>
      <c r="E136" s="71" t="s">
        <v>223</v>
      </c>
      <c r="F136" s="72" t="s">
        <v>222</v>
      </c>
      <c r="G136" s="71" t="b">
        <v>0</v>
      </c>
      <c r="H136" s="71" t="b">
        <v>0</v>
      </c>
      <c r="I136" s="70">
        <v>18629</v>
      </c>
      <c r="J136" s="69"/>
      <c r="K136" s="69"/>
      <c r="L136" s="69"/>
    </row>
    <row r="137" spans="1:12" x14ac:dyDescent="0.25">
      <c r="A137" s="68" t="str">
        <f t="shared" si="2"/>
        <v>522214</v>
      </c>
      <c r="B137" s="72" t="s">
        <v>866</v>
      </c>
      <c r="C137" s="72" t="s">
        <v>866</v>
      </c>
      <c r="D137" s="72" t="s">
        <v>856</v>
      </c>
      <c r="E137" s="71" t="s">
        <v>223</v>
      </c>
      <c r="F137" s="72" t="s">
        <v>222</v>
      </c>
      <c r="G137" s="71" t="b">
        <v>0</v>
      </c>
      <c r="H137" s="71" t="b">
        <v>0</v>
      </c>
      <c r="I137" s="70">
        <v>18629</v>
      </c>
      <c r="J137" s="69"/>
      <c r="K137" s="69"/>
      <c r="L137" s="69"/>
    </row>
    <row r="138" spans="1:12" x14ac:dyDescent="0.25">
      <c r="A138" s="68" t="str">
        <f t="shared" si="2"/>
        <v>522215</v>
      </c>
      <c r="B138" s="72" t="s">
        <v>865</v>
      </c>
      <c r="C138" s="72" t="s">
        <v>865</v>
      </c>
      <c r="D138" s="72" t="s">
        <v>856</v>
      </c>
      <c r="E138" s="71" t="s">
        <v>223</v>
      </c>
      <c r="F138" s="72" t="s">
        <v>222</v>
      </c>
      <c r="G138" s="71" t="b">
        <v>0</v>
      </c>
      <c r="H138" s="71" t="b">
        <v>0</v>
      </c>
      <c r="I138" s="70">
        <v>18629</v>
      </c>
      <c r="J138" s="69"/>
      <c r="K138" s="69"/>
      <c r="L138" s="69"/>
    </row>
    <row r="139" spans="1:12" x14ac:dyDescent="0.25">
      <c r="A139" s="68" t="str">
        <f t="shared" si="2"/>
        <v>522216</v>
      </c>
      <c r="B139" s="72" t="s">
        <v>864</v>
      </c>
      <c r="C139" s="72" t="s">
        <v>864</v>
      </c>
      <c r="D139" s="72" t="s">
        <v>856</v>
      </c>
      <c r="E139" s="71" t="s">
        <v>223</v>
      </c>
      <c r="F139" s="72" t="s">
        <v>222</v>
      </c>
      <c r="G139" s="71" t="b">
        <v>0</v>
      </c>
      <c r="H139" s="71" t="b">
        <v>0</v>
      </c>
      <c r="I139" s="70">
        <v>18629</v>
      </c>
      <c r="J139" s="69"/>
      <c r="K139" s="69"/>
      <c r="L139" s="69"/>
    </row>
    <row r="140" spans="1:12" x14ac:dyDescent="0.25">
      <c r="A140" s="68" t="str">
        <f t="shared" si="2"/>
        <v>522217</v>
      </c>
      <c r="B140" s="72" t="s">
        <v>863</v>
      </c>
      <c r="C140" s="72" t="s">
        <v>863</v>
      </c>
      <c r="D140" s="72" t="s">
        <v>856</v>
      </c>
      <c r="E140" s="71" t="s">
        <v>223</v>
      </c>
      <c r="F140" s="72" t="s">
        <v>222</v>
      </c>
      <c r="G140" s="71" t="b">
        <v>0</v>
      </c>
      <c r="H140" s="71" t="b">
        <v>0</v>
      </c>
      <c r="I140" s="70">
        <v>18629</v>
      </c>
      <c r="J140" s="69"/>
      <c r="K140" s="69"/>
      <c r="L140" s="69"/>
    </row>
    <row r="141" spans="1:12" x14ac:dyDescent="0.25">
      <c r="A141" s="68" t="str">
        <f t="shared" si="2"/>
        <v>522218</v>
      </c>
      <c r="B141" s="72" t="s">
        <v>862</v>
      </c>
      <c r="C141" s="72" t="s">
        <v>862</v>
      </c>
      <c r="D141" s="72" t="s">
        <v>856</v>
      </c>
      <c r="E141" s="71" t="s">
        <v>223</v>
      </c>
      <c r="F141" s="72" t="s">
        <v>222</v>
      </c>
      <c r="G141" s="71" t="b">
        <v>0</v>
      </c>
      <c r="H141" s="71" t="b">
        <v>0</v>
      </c>
      <c r="I141" s="70">
        <v>18629</v>
      </c>
      <c r="J141" s="69"/>
      <c r="K141" s="69"/>
      <c r="L141" s="69"/>
    </row>
    <row r="142" spans="1:12" x14ac:dyDescent="0.25">
      <c r="A142" s="68" t="str">
        <f t="shared" si="2"/>
        <v>522219</v>
      </c>
      <c r="B142" s="72" t="s">
        <v>861</v>
      </c>
      <c r="C142" s="72" t="s">
        <v>861</v>
      </c>
      <c r="D142" s="72" t="s">
        <v>856</v>
      </c>
      <c r="E142" s="71" t="s">
        <v>223</v>
      </c>
      <c r="F142" s="72" t="s">
        <v>222</v>
      </c>
      <c r="G142" s="71" t="b">
        <v>0</v>
      </c>
      <c r="H142" s="71" t="b">
        <v>0</v>
      </c>
      <c r="I142" s="70">
        <v>18629</v>
      </c>
      <c r="J142" s="69"/>
      <c r="K142" s="69"/>
      <c r="L142" s="69"/>
    </row>
    <row r="143" spans="1:12" x14ac:dyDescent="0.25">
      <c r="A143" s="68" t="str">
        <f t="shared" si="2"/>
        <v>522220</v>
      </c>
      <c r="B143" s="72" t="s">
        <v>860</v>
      </c>
      <c r="C143" s="72" t="s">
        <v>860</v>
      </c>
      <c r="D143" s="72" t="s">
        <v>856</v>
      </c>
      <c r="E143" s="71" t="s">
        <v>223</v>
      </c>
      <c r="F143" s="72" t="s">
        <v>222</v>
      </c>
      <c r="G143" s="71" t="b">
        <v>0</v>
      </c>
      <c r="H143" s="71" t="b">
        <v>0</v>
      </c>
      <c r="I143" s="70">
        <v>18629</v>
      </c>
      <c r="J143" s="69"/>
      <c r="K143" s="69"/>
      <c r="L143" s="69"/>
    </row>
    <row r="144" spans="1:12" x14ac:dyDescent="0.25">
      <c r="A144" s="68" t="str">
        <f t="shared" si="2"/>
        <v>522221</v>
      </c>
      <c r="B144" s="72" t="s">
        <v>859</v>
      </c>
      <c r="C144" s="72" t="s">
        <v>859</v>
      </c>
      <c r="D144" s="72" t="s">
        <v>856</v>
      </c>
      <c r="E144" s="71" t="s">
        <v>223</v>
      </c>
      <c r="F144" s="72" t="s">
        <v>222</v>
      </c>
      <c r="G144" s="71" t="b">
        <v>0</v>
      </c>
      <c r="H144" s="71" t="b">
        <v>0</v>
      </c>
      <c r="I144" s="70">
        <v>18629</v>
      </c>
      <c r="J144" s="69"/>
      <c r="K144" s="69"/>
      <c r="L144" s="69"/>
    </row>
    <row r="145" spans="1:12" x14ac:dyDescent="0.25">
      <c r="A145" s="68" t="str">
        <f t="shared" si="2"/>
        <v>522222</v>
      </c>
      <c r="B145" s="72" t="s">
        <v>858</v>
      </c>
      <c r="C145" s="72" t="s">
        <v>858</v>
      </c>
      <c r="D145" s="72" t="s">
        <v>856</v>
      </c>
      <c r="E145" s="71" t="s">
        <v>223</v>
      </c>
      <c r="F145" s="72" t="s">
        <v>222</v>
      </c>
      <c r="G145" s="71" t="b">
        <v>0</v>
      </c>
      <c r="H145" s="71" t="b">
        <v>0</v>
      </c>
      <c r="I145" s="70">
        <v>18629</v>
      </c>
      <c r="J145" s="69"/>
      <c r="K145" s="69"/>
      <c r="L145" s="69"/>
    </row>
    <row r="146" spans="1:12" x14ac:dyDescent="0.25">
      <c r="A146" s="68" t="str">
        <f t="shared" si="2"/>
        <v>522223</v>
      </c>
      <c r="B146" s="72" t="s">
        <v>857</v>
      </c>
      <c r="C146" s="72" t="s">
        <v>857</v>
      </c>
      <c r="D146" s="72" t="s">
        <v>856</v>
      </c>
      <c r="E146" s="71" t="s">
        <v>223</v>
      </c>
      <c r="F146" s="72" t="s">
        <v>222</v>
      </c>
      <c r="G146" s="71" t="b">
        <v>0</v>
      </c>
      <c r="H146" s="71" t="b">
        <v>0</v>
      </c>
      <c r="I146" s="70">
        <v>18629</v>
      </c>
      <c r="J146" s="69"/>
      <c r="K146" s="69"/>
      <c r="L146" s="69"/>
    </row>
    <row r="147" spans="1:12" x14ac:dyDescent="0.25">
      <c r="A147" s="68" t="str">
        <f t="shared" si="2"/>
        <v>522300</v>
      </c>
      <c r="B147" s="72" t="s">
        <v>855</v>
      </c>
      <c r="C147" s="72" t="s">
        <v>855</v>
      </c>
      <c r="D147" s="72" t="s">
        <v>844</v>
      </c>
      <c r="E147" s="71" t="s">
        <v>223</v>
      </c>
      <c r="F147" s="72" t="s">
        <v>222</v>
      </c>
      <c r="G147" s="71" t="b">
        <v>0</v>
      </c>
      <c r="H147" s="71" t="b">
        <v>0</v>
      </c>
      <c r="I147" s="70">
        <v>18629</v>
      </c>
      <c r="J147" s="69"/>
      <c r="K147" s="69"/>
      <c r="L147" s="69"/>
    </row>
    <row r="148" spans="1:12" x14ac:dyDescent="0.25">
      <c r="A148" s="68" t="str">
        <f t="shared" si="2"/>
        <v>522301</v>
      </c>
      <c r="B148" s="72" t="s">
        <v>854</v>
      </c>
      <c r="C148" s="72" t="s">
        <v>854</v>
      </c>
      <c r="D148" s="72" t="s">
        <v>844</v>
      </c>
      <c r="E148" s="71" t="s">
        <v>223</v>
      </c>
      <c r="F148" s="72" t="s">
        <v>222</v>
      </c>
      <c r="G148" s="71" t="b">
        <v>0</v>
      </c>
      <c r="H148" s="71" t="b">
        <v>0</v>
      </c>
      <c r="I148" s="70">
        <v>18629</v>
      </c>
      <c r="J148" s="69"/>
      <c r="K148" s="69"/>
      <c r="L148" s="69"/>
    </row>
    <row r="149" spans="1:12" x14ac:dyDescent="0.25">
      <c r="A149" s="68" t="str">
        <f t="shared" si="2"/>
        <v>522302</v>
      </c>
      <c r="B149" s="72" t="s">
        <v>853</v>
      </c>
      <c r="C149" s="72" t="s">
        <v>853</v>
      </c>
      <c r="D149" s="72" t="s">
        <v>844</v>
      </c>
      <c r="E149" s="71" t="s">
        <v>223</v>
      </c>
      <c r="F149" s="72" t="s">
        <v>222</v>
      </c>
      <c r="G149" s="71" t="b">
        <v>0</v>
      </c>
      <c r="H149" s="71" t="b">
        <v>0</v>
      </c>
      <c r="I149" s="70">
        <v>18629</v>
      </c>
      <c r="J149" s="69"/>
      <c r="K149" s="69"/>
      <c r="L149" s="69"/>
    </row>
    <row r="150" spans="1:12" x14ac:dyDescent="0.25">
      <c r="A150" s="68" t="str">
        <f t="shared" si="2"/>
        <v>522303</v>
      </c>
      <c r="B150" s="72" t="s">
        <v>852</v>
      </c>
      <c r="C150" s="72" t="s">
        <v>852</v>
      </c>
      <c r="D150" s="72" t="s">
        <v>844</v>
      </c>
      <c r="E150" s="71" t="s">
        <v>223</v>
      </c>
      <c r="F150" s="72" t="s">
        <v>222</v>
      </c>
      <c r="G150" s="71" t="b">
        <v>0</v>
      </c>
      <c r="H150" s="71" t="b">
        <v>0</v>
      </c>
      <c r="I150" s="70">
        <v>18629</v>
      </c>
      <c r="J150" s="69"/>
      <c r="K150" s="69"/>
      <c r="L150" s="69"/>
    </row>
    <row r="151" spans="1:12" x14ac:dyDescent="0.25">
      <c r="A151" s="68" t="str">
        <f t="shared" si="2"/>
        <v>522304</v>
      </c>
      <c r="B151" s="72" t="s">
        <v>851</v>
      </c>
      <c r="C151" s="72" t="s">
        <v>851</v>
      </c>
      <c r="D151" s="72" t="s">
        <v>844</v>
      </c>
      <c r="E151" s="71" t="s">
        <v>223</v>
      </c>
      <c r="F151" s="72" t="s">
        <v>222</v>
      </c>
      <c r="G151" s="71" t="b">
        <v>0</v>
      </c>
      <c r="H151" s="71" t="b">
        <v>0</v>
      </c>
      <c r="I151" s="70">
        <v>18629</v>
      </c>
      <c r="J151" s="69"/>
      <c r="K151" s="69"/>
      <c r="L151" s="69"/>
    </row>
    <row r="152" spans="1:12" x14ac:dyDescent="0.25">
      <c r="A152" s="68" t="str">
        <f t="shared" si="2"/>
        <v>522305</v>
      </c>
      <c r="B152" s="72" t="s">
        <v>850</v>
      </c>
      <c r="C152" s="72" t="s">
        <v>850</v>
      </c>
      <c r="D152" s="72" t="s">
        <v>844</v>
      </c>
      <c r="E152" s="71" t="s">
        <v>223</v>
      </c>
      <c r="F152" s="72" t="s">
        <v>222</v>
      </c>
      <c r="G152" s="71" t="b">
        <v>0</v>
      </c>
      <c r="H152" s="71" t="b">
        <v>0</v>
      </c>
      <c r="I152" s="70">
        <v>18629</v>
      </c>
      <c r="J152" s="69"/>
      <c r="K152" s="69"/>
      <c r="L152" s="69"/>
    </row>
    <row r="153" spans="1:12" x14ac:dyDescent="0.25">
      <c r="A153" s="68" t="str">
        <f t="shared" si="2"/>
        <v>522306</v>
      </c>
      <c r="B153" s="72" t="s">
        <v>849</v>
      </c>
      <c r="C153" s="72" t="s">
        <v>849</v>
      </c>
      <c r="D153" s="72" t="s">
        <v>844</v>
      </c>
      <c r="E153" s="71" t="s">
        <v>223</v>
      </c>
      <c r="F153" s="72" t="s">
        <v>222</v>
      </c>
      <c r="G153" s="71" t="b">
        <v>0</v>
      </c>
      <c r="H153" s="71" t="b">
        <v>0</v>
      </c>
      <c r="I153" s="70">
        <v>18629</v>
      </c>
      <c r="J153" s="69"/>
      <c r="K153" s="69"/>
      <c r="L153" s="69"/>
    </row>
    <row r="154" spans="1:12" x14ac:dyDescent="0.25">
      <c r="A154" s="68" t="str">
        <f t="shared" si="2"/>
        <v>522307</v>
      </c>
      <c r="B154" s="72" t="s">
        <v>848</v>
      </c>
      <c r="C154" s="72" t="s">
        <v>848</v>
      </c>
      <c r="D154" s="72" t="s">
        <v>844</v>
      </c>
      <c r="E154" s="71" t="s">
        <v>223</v>
      </c>
      <c r="F154" s="72" t="s">
        <v>222</v>
      </c>
      <c r="G154" s="71" t="b">
        <v>0</v>
      </c>
      <c r="H154" s="71" t="b">
        <v>0</v>
      </c>
      <c r="I154" s="70">
        <v>18629</v>
      </c>
      <c r="J154" s="69"/>
      <c r="K154" s="69"/>
      <c r="L154" s="69"/>
    </row>
    <row r="155" spans="1:12" x14ac:dyDescent="0.25">
      <c r="A155" s="68" t="str">
        <f t="shared" si="2"/>
        <v>522308</v>
      </c>
      <c r="B155" s="72" t="s">
        <v>847</v>
      </c>
      <c r="C155" s="72" t="s">
        <v>847</v>
      </c>
      <c r="D155" s="72" t="s">
        <v>844</v>
      </c>
      <c r="E155" s="71" t="s">
        <v>223</v>
      </c>
      <c r="F155" s="72" t="s">
        <v>222</v>
      </c>
      <c r="G155" s="71" t="b">
        <v>0</v>
      </c>
      <c r="H155" s="71" t="b">
        <v>0</v>
      </c>
      <c r="I155" s="70">
        <v>18629</v>
      </c>
      <c r="J155" s="69"/>
      <c r="K155" s="69"/>
      <c r="L155" s="69"/>
    </row>
    <row r="156" spans="1:12" ht="26.25" x14ac:dyDescent="0.25">
      <c r="A156" s="68" t="str">
        <f t="shared" si="2"/>
        <v>522309</v>
      </c>
      <c r="B156" s="72" t="s">
        <v>846</v>
      </c>
      <c r="C156" s="72" t="s">
        <v>846</v>
      </c>
      <c r="D156" s="72" t="s">
        <v>844</v>
      </c>
      <c r="E156" s="71" t="s">
        <v>223</v>
      </c>
      <c r="F156" s="72" t="s">
        <v>222</v>
      </c>
      <c r="G156" s="71" t="b">
        <v>0</v>
      </c>
      <c r="H156" s="71" t="b">
        <v>0</v>
      </c>
      <c r="I156" s="70">
        <v>18629</v>
      </c>
      <c r="J156" s="69"/>
      <c r="K156" s="69"/>
      <c r="L156" s="69"/>
    </row>
    <row r="157" spans="1:12" x14ac:dyDescent="0.25">
      <c r="A157" s="68" t="str">
        <f t="shared" si="2"/>
        <v>522310</v>
      </c>
      <c r="B157" s="72" t="s">
        <v>845</v>
      </c>
      <c r="C157" s="72" t="s">
        <v>845</v>
      </c>
      <c r="D157" s="72" t="s">
        <v>844</v>
      </c>
      <c r="E157" s="71" t="s">
        <v>223</v>
      </c>
      <c r="F157" s="72" t="s">
        <v>222</v>
      </c>
      <c r="G157" s="71" t="b">
        <v>0</v>
      </c>
      <c r="H157" s="71" t="b">
        <v>0</v>
      </c>
      <c r="I157" s="70">
        <v>18629</v>
      </c>
      <c r="J157" s="69"/>
      <c r="K157" s="69"/>
      <c r="L157" s="69"/>
    </row>
    <row r="158" spans="1:12" x14ac:dyDescent="0.25">
      <c r="A158" s="68" t="str">
        <f t="shared" si="2"/>
        <v>522400</v>
      </c>
      <c r="B158" s="72" t="s">
        <v>843</v>
      </c>
      <c r="C158" s="72" t="s">
        <v>843</v>
      </c>
      <c r="D158" s="72" t="s">
        <v>818</v>
      </c>
      <c r="E158" s="71" t="s">
        <v>223</v>
      </c>
      <c r="F158" s="72" t="s">
        <v>222</v>
      </c>
      <c r="G158" s="71" t="b">
        <v>0</v>
      </c>
      <c r="H158" s="71" t="b">
        <v>0</v>
      </c>
      <c r="I158" s="70">
        <v>18629</v>
      </c>
      <c r="J158" s="69"/>
      <c r="K158" s="69"/>
      <c r="L158" s="69"/>
    </row>
    <row r="159" spans="1:12" x14ac:dyDescent="0.25">
      <c r="A159" s="68" t="str">
        <f t="shared" si="2"/>
        <v>522401</v>
      </c>
      <c r="B159" s="72" t="s">
        <v>842</v>
      </c>
      <c r="C159" s="72" t="s">
        <v>842</v>
      </c>
      <c r="D159" s="72" t="s">
        <v>818</v>
      </c>
      <c r="E159" s="71" t="s">
        <v>223</v>
      </c>
      <c r="F159" s="72" t="s">
        <v>222</v>
      </c>
      <c r="G159" s="71" t="b">
        <v>0</v>
      </c>
      <c r="H159" s="71" t="b">
        <v>0</v>
      </c>
      <c r="I159" s="70">
        <v>18629</v>
      </c>
      <c r="J159" s="69"/>
      <c r="K159" s="69"/>
      <c r="L159" s="69"/>
    </row>
    <row r="160" spans="1:12" x14ac:dyDescent="0.25">
      <c r="A160" s="68" t="str">
        <f t="shared" si="2"/>
        <v>522402</v>
      </c>
      <c r="B160" s="72" t="s">
        <v>841</v>
      </c>
      <c r="C160" s="72" t="s">
        <v>841</v>
      </c>
      <c r="D160" s="72" t="s">
        <v>818</v>
      </c>
      <c r="E160" s="71" t="s">
        <v>223</v>
      </c>
      <c r="F160" s="72" t="s">
        <v>222</v>
      </c>
      <c r="G160" s="71" t="b">
        <v>0</v>
      </c>
      <c r="H160" s="71" t="b">
        <v>0</v>
      </c>
      <c r="I160" s="70">
        <v>18629</v>
      </c>
      <c r="J160" s="69"/>
      <c r="K160" s="69"/>
      <c r="L160" s="69"/>
    </row>
    <row r="161" spans="1:12" x14ac:dyDescent="0.25">
      <c r="A161" s="68" t="str">
        <f t="shared" si="2"/>
        <v>522403</v>
      </c>
      <c r="B161" s="72" t="s">
        <v>840</v>
      </c>
      <c r="C161" s="72" t="s">
        <v>840</v>
      </c>
      <c r="D161" s="72" t="s">
        <v>818</v>
      </c>
      <c r="E161" s="71" t="s">
        <v>223</v>
      </c>
      <c r="F161" s="72" t="s">
        <v>222</v>
      </c>
      <c r="G161" s="71" t="b">
        <v>0</v>
      </c>
      <c r="H161" s="71" t="b">
        <v>0</v>
      </c>
      <c r="I161" s="70">
        <v>18629</v>
      </c>
      <c r="J161" s="69"/>
      <c r="K161" s="69"/>
      <c r="L161" s="69"/>
    </row>
    <row r="162" spans="1:12" x14ac:dyDescent="0.25">
      <c r="A162" s="68" t="str">
        <f t="shared" si="2"/>
        <v>522404</v>
      </c>
      <c r="B162" s="72" t="s">
        <v>839</v>
      </c>
      <c r="C162" s="72" t="s">
        <v>839</v>
      </c>
      <c r="D162" s="72" t="s">
        <v>818</v>
      </c>
      <c r="E162" s="71" t="s">
        <v>223</v>
      </c>
      <c r="F162" s="72" t="s">
        <v>222</v>
      </c>
      <c r="G162" s="71" t="b">
        <v>0</v>
      </c>
      <c r="H162" s="71" t="b">
        <v>0</v>
      </c>
      <c r="I162" s="70">
        <v>18629</v>
      </c>
      <c r="J162" s="69"/>
      <c r="K162" s="69"/>
      <c r="L162" s="69"/>
    </row>
    <row r="163" spans="1:12" x14ac:dyDescent="0.25">
      <c r="A163" s="68" t="str">
        <f t="shared" si="2"/>
        <v>522405</v>
      </c>
      <c r="B163" s="72" t="s">
        <v>838</v>
      </c>
      <c r="C163" s="72" t="s">
        <v>838</v>
      </c>
      <c r="D163" s="72" t="s">
        <v>818</v>
      </c>
      <c r="E163" s="71" t="s">
        <v>223</v>
      </c>
      <c r="F163" s="72" t="s">
        <v>222</v>
      </c>
      <c r="G163" s="71" t="b">
        <v>0</v>
      </c>
      <c r="H163" s="71" t="b">
        <v>0</v>
      </c>
      <c r="I163" s="70">
        <v>18629</v>
      </c>
      <c r="J163" s="69"/>
      <c r="K163" s="69"/>
      <c r="L163" s="69"/>
    </row>
    <row r="164" spans="1:12" x14ac:dyDescent="0.25">
      <c r="A164" s="68" t="str">
        <f t="shared" si="2"/>
        <v>522406</v>
      </c>
      <c r="B164" s="72" t="s">
        <v>837</v>
      </c>
      <c r="C164" s="72" t="s">
        <v>837</v>
      </c>
      <c r="D164" s="72" t="s">
        <v>818</v>
      </c>
      <c r="E164" s="71" t="s">
        <v>223</v>
      </c>
      <c r="F164" s="72" t="s">
        <v>222</v>
      </c>
      <c r="G164" s="71" t="b">
        <v>0</v>
      </c>
      <c r="H164" s="71" t="b">
        <v>0</v>
      </c>
      <c r="I164" s="70">
        <v>18629</v>
      </c>
      <c r="J164" s="69"/>
      <c r="K164" s="69"/>
      <c r="L164" s="69"/>
    </row>
    <row r="165" spans="1:12" x14ac:dyDescent="0.25">
      <c r="A165" s="68" t="str">
        <f t="shared" si="2"/>
        <v>522407</v>
      </c>
      <c r="B165" s="72" t="s">
        <v>836</v>
      </c>
      <c r="C165" s="72" t="s">
        <v>836</v>
      </c>
      <c r="D165" s="72" t="s">
        <v>818</v>
      </c>
      <c r="E165" s="71" t="s">
        <v>223</v>
      </c>
      <c r="F165" s="72" t="s">
        <v>222</v>
      </c>
      <c r="G165" s="71" t="b">
        <v>0</v>
      </c>
      <c r="H165" s="71" t="b">
        <v>0</v>
      </c>
      <c r="I165" s="70">
        <v>18629</v>
      </c>
      <c r="J165" s="69"/>
      <c r="K165" s="69"/>
      <c r="L165" s="69"/>
    </row>
    <row r="166" spans="1:12" x14ac:dyDescent="0.25">
      <c r="A166" s="68" t="str">
        <f t="shared" si="2"/>
        <v>522408</v>
      </c>
      <c r="B166" s="72" t="s">
        <v>835</v>
      </c>
      <c r="C166" s="72" t="s">
        <v>835</v>
      </c>
      <c r="D166" s="72" t="s">
        <v>818</v>
      </c>
      <c r="E166" s="71" t="s">
        <v>223</v>
      </c>
      <c r="F166" s="72" t="s">
        <v>222</v>
      </c>
      <c r="G166" s="71" t="b">
        <v>0</v>
      </c>
      <c r="H166" s="71" t="b">
        <v>0</v>
      </c>
      <c r="I166" s="70">
        <v>18629</v>
      </c>
      <c r="J166" s="69"/>
      <c r="K166" s="69"/>
      <c r="L166" s="69"/>
    </row>
    <row r="167" spans="1:12" x14ac:dyDescent="0.25">
      <c r="A167" s="68" t="str">
        <f t="shared" si="2"/>
        <v>522409</v>
      </c>
      <c r="B167" s="72" t="s">
        <v>834</v>
      </c>
      <c r="C167" s="72" t="s">
        <v>834</v>
      </c>
      <c r="D167" s="72" t="s">
        <v>818</v>
      </c>
      <c r="E167" s="71" t="s">
        <v>223</v>
      </c>
      <c r="F167" s="72" t="s">
        <v>222</v>
      </c>
      <c r="G167" s="71" t="b">
        <v>0</v>
      </c>
      <c r="H167" s="71" t="b">
        <v>0</v>
      </c>
      <c r="I167" s="70">
        <v>18629</v>
      </c>
      <c r="J167" s="69"/>
      <c r="K167" s="69"/>
      <c r="L167" s="69"/>
    </row>
    <row r="168" spans="1:12" x14ac:dyDescent="0.25">
      <c r="A168" s="68" t="str">
        <f t="shared" si="2"/>
        <v>522410</v>
      </c>
      <c r="B168" s="72" t="s">
        <v>833</v>
      </c>
      <c r="C168" s="72" t="s">
        <v>833</v>
      </c>
      <c r="D168" s="72" t="s">
        <v>818</v>
      </c>
      <c r="E168" s="71" t="s">
        <v>223</v>
      </c>
      <c r="F168" s="72" t="s">
        <v>222</v>
      </c>
      <c r="G168" s="71" t="b">
        <v>0</v>
      </c>
      <c r="H168" s="71" t="b">
        <v>0</v>
      </c>
      <c r="I168" s="70">
        <v>18629</v>
      </c>
      <c r="J168" s="69"/>
      <c r="K168" s="69"/>
      <c r="L168" s="69"/>
    </row>
    <row r="169" spans="1:12" x14ac:dyDescent="0.25">
      <c r="A169" s="68" t="str">
        <f t="shared" si="2"/>
        <v>522411</v>
      </c>
      <c r="B169" s="72" t="s">
        <v>832</v>
      </c>
      <c r="C169" s="72" t="s">
        <v>832</v>
      </c>
      <c r="D169" s="72" t="s">
        <v>818</v>
      </c>
      <c r="E169" s="71" t="s">
        <v>223</v>
      </c>
      <c r="F169" s="72" t="s">
        <v>222</v>
      </c>
      <c r="G169" s="71" t="b">
        <v>0</v>
      </c>
      <c r="H169" s="71" t="b">
        <v>0</v>
      </c>
      <c r="I169" s="70">
        <v>18629</v>
      </c>
      <c r="J169" s="69"/>
      <c r="K169" s="69"/>
      <c r="L169" s="69"/>
    </row>
    <row r="170" spans="1:12" x14ac:dyDescent="0.25">
      <c r="A170" s="68" t="str">
        <f t="shared" si="2"/>
        <v>522412</v>
      </c>
      <c r="B170" s="72" t="s">
        <v>831</v>
      </c>
      <c r="C170" s="72" t="s">
        <v>831</v>
      </c>
      <c r="D170" s="72" t="s">
        <v>818</v>
      </c>
      <c r="E170" s="71" t="s">
        <v>223</v>
      </c>
      <c r="F170" s="72" t="s">
        <v>222</v>
      </c>
      <c r="G170" s="71" t="b">
        <v>0</v>
      </c>
      <c r="H170" s="71" t="b">
        <v>0</v>
      </c>
      <c r="I170" s="70">
        <v>18629</v>
      </c>
      <c r="J170" s="69"/>
      <c r="K170" s="69"/>
      <c r="L170" s="69"/>
    </row>
    <row r="171" spans="1:12" x14ac:dyDescent="0.25">
      <c r="A171" s="68" t="str">
        <f t="shared" si="2"/>
        <v>522413</v>
      </c>
      <c r="B171" s="72" t="s">
        <v>830</v>
      </c>
      <c r="C171" s="72" t="s">
        <v>830</v>
      </c>
      <c r="D171" s="72" t="s">
        <v>818</v>
      </c>
      <c r="E171" s="71" t="s">
        <v>223</v>
      </c>
      <c r="F171" s="72" t="s">
        <v>222</v>
      </c>
      <c r="G171" s="71" t="b">
        <v>0</v>
      </c>
      <c r="H171" s="71" t="b">
        <v>0</v>
      </c>
      <c r="I171" s="70">
        <v>18629</v>
      </c>
      <c r="J171" s="69"/>
      <c r="K171" s="69"/>
      <c r="L171" s="69"/>
    </row>
    <row r="172" spans="1:12" x14ac:dyDescent="0.25">
      <c r="A172" s="68" t="str">
        <f t="shared" si="2"/>
        <v>522414</v>
      </c>
      <c r="B172" s="72" t="s">
        <v>829</v>
      </c>
      <c r="C172" s="72" t="s">
        <v>829</v>
      </c>
      <c r="D172" s="72" t="s">
        <v>818</v>
      </c>
      <c r="E172" s="71" t="s">
        <v>223</v>
      </c>
      <c r="F172" s="72" t="s">
        <v>222</v>
      </c>
      <c r="G172" s="71" t="b">
        <v>0</v>
      </c>
      <c r="H172" s="71" t="b">
        <v>0</v>
      </c>
      <c r="I172" s="70">
        <v>18629</v>
      </c>
      <c r="J172" s="69"/>
      <c r="K172" s="69"/>
      <c r="L172" s="69"/>
    </row>
    <row r="173" spans="1:12" x14ac:dyDescent="0.25">
      <c r="A173" s="68" t="str">
        <f t="shared" si="2"/>
        <v>522415</v>
      </c>
      <c r="B173" s="72" t="s">
        <v>828</v>
      </c>
      <c r="C173" s="72" t="s">
        <v>828</v>
      </c>
      <c r="D173" s="72" t="s">
        <v>818</v>
      </c>
      <c r="E173" s="71" t="s">
        <v>223</v>
      </c>
      <c r="F173" s="72" t="s">
        <v>222</v>
      </c>
      <c r="G173" s="71" t="b">
        <v>0</v>
      </c>
      <c r="H173" s="71" t="b">
        <v>0</v>
      </c>
      <c r="I173" s="70">
        <v>18629</v>
      </c>
      <c r="J173" s="69"/>
      <c r="K173" s="69"/>
      <c r="L173" s="69"/>
    </row>
    <row r="174" spans="1:12" x14ac:dyDescent="0.25">
      <c r="A174" s="68" t="str">
        <f t="shared" si="2"/>
        <v>522416</v>
      </c>
      <c r="B174" s="72" t="s">
        <v>827</v>
      </c>
      <c r="C174" s="72" t="s">
        <v>827</v>
      </c>
      <c r="D174" s="72" t="s">
        <v>818</v>
      </c>
      <c r="E174" s="71" t="s">
        <v>223</v>
      </c>
      <c r="F174" s="72" t="s">
        <v>222</v>
      </c>
      <c r="G174" s="71" t="b">
        <v>0</v>
      </c>
      <c r="H174" s="71" t="b">
        <v>0</v>
      </c>
      <c r="I174" s="70">
        <v>18629</v>
      </c>
      <c r="J174" s="69"/>
      <c r="K174" s="69"/>
      <c r="L174" s="69"/>
    </row>
    <row r="175" spans="1:12" x14ac:dyDescent="0.25">
      <c r="A175" s="68" t="str">
        <f t="shared" si="2"/>
        <v>522417</v>
      </c>
      <c r="B175" s="72" t="s">
        <v>826</v>
      </c>
      <c r="C175" s="72" t="s">
        <v>826</v>
      </c>
      <c r="D175" s="72" t="s">
        <v>818</v>
      </c>
      <c r="E175" s="71" t="s">
        <v>223</v>
      </c>
      <c r="F175" s="72" t="s">
        <v>222</v>
      </c>
      <c r="G175" s="71" t="b">
        <v>0</v>
      </c>
      <c r="H175" s="71" t="b">
        <v>0</v>
      </c>
      <c r="I175" s="70">
        <v>18629</v>
      </c>
      <c r="J175" s="69"/>
      <c r="K175" s="69"/>
      <c r="L175" s="69"/>
    </row>
    <row r="176" spans="1:12" x14ac:dyDescent="0.25">
      <c r="A176" s="68" t="str">
        <f t="shared" si="2"/>
        <v>522418</v>
      </c>
      <c r="B176" s="72" t="s">
        <v>825</v>
      </c>
      <c r="C176" s="72" t="s">
        <v>825</v>
      </c>
      <c r="D176" s="72" t="s">
        <v>818</v>
      </c>
      <c r="E176" s="71" t="s">
        <v>223</v>
      </c>
      <c r="F176" s="72" t="s">
        <v>222</v>
      </c>
      <c r="G176" s="71" t="b">
        <v>0</v>
      </c>
      <c r="H176" s="71" t="b">
        <v>0</v>
      </c>
      <c r="I176" s="70">
        <v>18629</v>
      </c>
      <c r="J176" s="69"/>
      <c r="K176" s="69"/>
      <c r="L176" s="69"/>
    </row>
    <row r="177" spans="1:12" x14ac:dyDescent="0.25">
      <c r="A177" s="68" t="str">
        <f t="shared" si="2"/>
        <v>522419</v>
      </c>
      <c r="B177" s="72" t="s">
        <v>824</v>
      </c>
      <c r="C177" s="72" t="s">
        <v>824</v>
      </c>
      <c r="D177" s="72" t="s">
        <v>818</v>
      </c>
      <c r="E177" s="71" t="s">
        <v>223</v>
      </c>
      <c r="F177" s="72" t="s">
        <v>222</v>
      </c>
      <c r="G177" s="71" t="b">
        <v>0</v>
      </c>
      <c r="H177" s="71" t="b">
        <v>0</v>
      </c>
      <c r="I177" s="70">
        <v>18629</v>
      </c>
      <c r="J177" s="69"/>
      <c r="K177" s="69"/>
      <c r="L177" s="69"/>
    </row>
    <row r="178" spans="1:12" x14ac:dyDescent="0.25">
      <c r="A178" s="68" t="str">
        <f t="shared" si="2"/>
        <v>522420</v>
      </c>
      <c r="B178" s="72" t="s">
        <v>823</v>
      </c>
      <c r="C178" s="72" t="s">
        <v>823</v>
      </c>
      <c r="D178" s="72" t="s">
        <v>818</v>
      </c>
      <c r="E178" s="71" t="s">
        <v>223</v>
      </c>
      <c r="F178" s="72" t="s">
        <v>222</v>
      </c>
      <c r="G178" s="71" t="b">
        <v>0</v>
      </c>
      <c r="H178" s="71" t="b">
        <v>0</v>
      </c>
      <c r="I178" s="70">
        <v>18629</v>
      </c>
      <c r="J178" s="69"/>
      <c r="K178" s="69"/>
      <c r="L178" s="69"/>
    </row>
    <row r="179" spans="1:12" x14ac:dyDescent="0.25">
      <c r="A179" s="68" t="str">
        <f t="shared" si="2"/>
        <v>522421</v>
      </c>
      <c r="B179" s="72" t="s">
        <v>822</v>
      </c>
      <c r="C179" s="72" t="s">
        <v>822</v>
      </c>
      <c r="D179" s="72" t="s">
        <v>818</v>
      </c>
      <c r="E179" s="71" t="s">
        <v>223</v>
      </c>
      <c r="F179" s="72" t="s">
        <v>222</v>
      </c>
      <c r="G179" s="71" t="b">
        <v>0</v>
      </c>
      <c r="H179" s="71" t="b">
        <v>0</v>
      </c>
      <c r="I179" s="70">
        <v>18629</v>
      </c>
      <c r="J179" s="69"/>
      <c r="K179" s="69"/>
      <c r="L179" s="69"/>
    </row>
    <row r="180" spans="1:12" x14ac:dyDescent="0.25">
      <c r="A180" s="68" t="str">
        <f t="shared" si="2"/>
        <v>522422</v>
      </c>
      <c r="B180" s="72" t="s">
        <v>821</v>
      </c>
      <c r="C180" s="72" t="s">
        <v>821</v>
      </c>
      <c r="D180" s="72" t="s">
        <v>818</v>
      </c>
      <c r="E180" s="71" t="s">
        <v>223</v>
      </c>
      <c r="F180" s="72" t="s">
        <v>222</v>
      </c>
      <c r="G180" s="71" t="b">
        <v>0</v>
      </c>
      <c r="H180" s="71" t="b">
        <v>0</v>
      </c>
      <c r="I180" s="70">
        <v>18629</v>
      </c>
      <c r="J180" s="69"/>
      <c r="K180" s="69"/>
      <c r="L180" s="69"/>
    </row>
    <row r="181" spans="1:12" x14ac:dyDescent="0.25">
      <c r="A181" s="68" t="str">
        <f t="shared" si="2"/>
        <v>522423</v>
      </c>
      <c r="B181" s="72" t="s">
        <v>820</v>
      </c>
      <c r="C181" s="72" t="s">
        <v>820</v>
      </c>
      <c r="D181" s="72" t="s">
        <v>818</v>
      </c>
      <c r="E181" s="71" t="s">
        <v>223</v>
      </c>
      <c r="F181" s="72" t="s">
        <v>222</v>
      </c>
      <c r="G181" s="71" t="b">
        <v>0</v>
      </c>
      <c r="H181" s="71" t="b">
        <v>0</v>
      </c>
      <c r="I181" s="70">
        <v>18629</v>
      </c>
      <c r="J181" s="69"/>
      <c r="K181" s="69"/>
      <c r="L181" s="69"/>
    </row>
    <row r="182" spans="1:12" x14ac:dyDescent="0.25">
      <c r="A182" s="68" t="str">
        <f t="shared" si="2"/>
        <v>522424</v>
      </c>
      <c r="B182" s="72" t="s">
        <v>819</v>
      </c>
      <c r="C182" s="72" t="s">
        <v>819</v>
      </c>
      <c r="D182" s="72" t="s">
        <v>818</v>
      </c>
      <c r="E182" s="71" t="s">
        <v>223</v>
      </c>
      <c r="F182" s="72" t="s">
        <v>222</v>
      </c>
      <c r="G182" s="71" t="b">
        <v>0</v>
      </c>
      <c r="H182" s="71" t="b">
        <v>0</v>
      </c>
      <c r="I182" s="70">
        <v>18629</v>
      </c>
      <c r="J182" s="69"/>
      <c r="K182" s="69"/>
      <c r="L182" s="69"/>
    </row>
    <row r="183" spans="1:12" x14ac:dyDescent="0.25">
      <c r="A183" s="68" t="str">
        <f t="shared" si="2"/>
        <v>522500</v>
      </c>
      <c r="B183" s="72" t="s">
        <v>817</v>
      </c>
      <c r="C183" s="72" t="s">
        <v>817</v>
      </c>
      <c r="D183" s="72" t="s">
        <v>811</v>
      </c>
      <c r="E183" s="71" t="s">
        <v>223</v>
      </c>
      <c r="F183" s="72" t="s">
        <v>222</v>
      </c>
      <c r="G183" s="71" t="b">
        <v>0</v>
      </c>
      <c r="H183" s="71" t="b">
        <v>0</v>
      </c>
      <c r="I183" s="70">
        <v>18629</v>
      </c>
      <c r="J183" s="69"/>
      <c r="K183" s="69"/>
      <c r="L183" s="69"/>
    </row>
    <row r="184" spans="1:12" x14ac:dyDescent="0.25">
      <c r="A184" s="68" t="str">
        <f t="shared" si="2"/>
        <v>522501</v>
      </c>
      <c r="B184" s="72" t="s">
        <v>816</v>
      </c>
      <c r="C184" s="72" t="s">
        <v>816</v>
      </c>
      <c r="D184" s="72" t="s">
        <v>811</v>
      </c>
      <c r="E184" s="71" t="s">
        <v>223</v>
      </c>
      <c r="F184" s="72" t="s">
        <v>222</v>
      </c>
      <c r="G184" s="71" t="b">
        <v>0</v>
      </c>
      <c r="H184" s="71" t="b">
        <v>0</v>
      </c>
      <c r="I184" s="70">
        <v>18629</v>
      </c>
      <c r="J184" s="69"/>
      <c r="K184" s="69"/>
      <c r="L184" s="69"/>
    </row>
    <row r="185" spans="1:12" x14ac:dyDescent="0.25">
      <c r="A185" s="68" t="str">
        <f t="shared" si="2"/>
        <v>522502</v>
      </c>
      <c r="B185" s="72" t="s">
        <v>815</v>
      </c>
      <c r="C185" s="72" t="s">
        <v>815</v>
      </c>
      <c r="D185" s="72" t="s">
        <v>811</v>
      </c>
      <c r="E185" s="71" t="s">
        <v>223</v>
      </c>
      <c r="F185" s="72" t="s">
        <v>222</v>
      </c>
      <c r="G185" s="71" t="b">
        <v>0</v>
      </c>
      <c r="H185" s="71" t="b">
        <v>0</v>
      </c>
      <c r="I185" s="70">
        <v>18629</v>
      </c>
      <c r="J185" s="69"/>
      <c r="K185" s="69"/>
      <c r="L185" s="69"/>
    </row>
    <row r="186" spans="1:12" x14ac:dyDescent="0.25">
      <c r="A186" s="68" t="str">
        <f t="shared" si="2"/>
        <v>522503</v>
      </c>
      <c r="B186" s="72" t="s">
        <v>814</v>
      </c>
      <c r="C186" s="72" t="s">
        <v>814</v>
      </c>
      <c r="D186" s="72" t="s">
        <v>811</v>
      </c>
      <c r="E186" s="71" t="s">
        <v>223</v>
      </c>
      <c r="F186" s="72" t="s">
        <v>222</v>
      </c>
      <c r="G186" s="71" t="b">
        <v>0</v>
      </c>
      <c r="H186" s="71" t="b">
        <v>0</v>
      </c>
      <c r="I186" s="70">
        <v>18629</v>
      </c>
      <c r="J186" s="69"/>
      <c r="K186" s="69"/>
      <c r="L186" s="69"/>
    </row>
    <row r="187" spans="1:12" x14ac:dyDescent="0.25">
      <c r="A187" s="68" t="str">
        <f t="shared" si="2"/>
        <v>522504</v>
      </c>
      <c r="B187" s="72" t="s">
        <v>813</v>
      </c>
      <c r="C187" s="72" t="s">
        <v>813</v>
      </c>
      <c r="D187" s="72" t="s">
        <v>811</v>
      </c>
      <c r="E187" s="71" t="s">
        <v>223</v>
      </c>
      <c r="F187" s="72" t="s">
        <v>222</v>
      </c>
      <c r="G187" s="71" t="b">
        <v>0</v>
      </c>
      <c r="H187" s="71" t="b">
        <v>0</v>
      </c>
      <c r="I187" s="70">
        <v>18629</v>
      </c>
      <c r="J187" s="69"/>
      <c r="K187" s="69"/>
      <c r="L187" s="69"/>
    </row>
    <row r="188" spans="1:12" x14ac:dyDescent="0.25">
      <c r="A188" s="68" t="str">
        <f t="shared" si="2"/>
        <v>522505</v>
      </c>
      <c r="B188" s="72" t="s">
        <v>812</v>
      </c>
      <c r="C188" s="72" t="s">
        <v>812</v>
      </c>
      <c r="D188" s="72" t="s">
        <v>811</v>
      </c>
      <c r="E188" s="71" t="s">
        <v>223</v>
      </c>
      <c r="F188" s="72" t="s">
        <v>222</v>
      </c>
      <c r="G188" s="71" t="b">
        <v>0</v>
      </c>
      <c r="H188" s="71" t="b">
        <v>0</v>
      </c>
      <c r="I188" s="70">
        <v>18629</v>
      </c>
      <c r="J188" s="69"/>
      <c r="K188" s="69"/>
      <c r="L188" s="69"/>
    </row>
    <row r="189" spans="1:12" ht="26.25" x14ac:dyDescent="0.25">
      <c r="A189" s="68" t="str">
        <f t="shared" si="2"/>
        <v>522600</v>
      </c>
      <c r="B189" s="72" t="s">
        <v>810</v>
      </c>
      <c r="C189" s="72" t="s">
        <v>810</v>
      </c>
      <c r="D189" s="72" t="s">
        <v>808</v>
      </c>
      <c r="E189" s="71" t="s">
        <v>223</v>
      </c>
      <c r="F189" s="72" t="s">
        <v>222</v>
      </c>
      <c r="G189" s="71" t="b">
        <v>0</v>
      </c>
      <c r="H189" s="71" t="b">
        <v>0</v>
      </c>
      <c r="I189" s="70">
        <v>18629</v>
      </c>
      <c r="J189" s="69"/>
      <c r="K189" s="69"/>
      <c r="L189" s="69"/>
    </row>
    <row r="190" spans="1:12" x14ac:dyDescent="0.25">
      <c r="A190" s="68" t="str">
        <f t="shared" si="2"/>
        <v>522601</v>
      </c>
      <c r="B190" s="72" t="s">
        <v>809</v>
      </c>
      <c r="C190" s="72" t="s">
        <v>809</v>
      </c>
      <c r="D190" s="72" t="s">
        <v>808</v>
      </c>
      <c r="E190" s="71" t="s">
        <v>223</v>
      </c>
      <c r="F190" s="72" t="s">
        <v>222</v>
      </c>
      <c r="G190" s="71" t="b">
        <v>0</v>
      </c>
      <c r="H190" s="71" t="b">
        <v>0</v>
      </c>
      <c r="I190" s="70">
        <v>18629</v>
      </c>
      <c r="J190" s="69"/>
      <c r="K190" s="69"/>
      <c r="L190" s="69"/>
    </row>
    <row r="191" spans="1:12" ht="26.25" x14ac:dyDescent="0.25">
      <c r="A191" s="68" t="str">
        <f t="shared" si="2"/>
        <v>522700</v>
      </c>
      <c r="B191" s="72" t="s">
        <v>807</v>
      </c>
      <c r="C191" s="72" t="s">
        <v>807</v>
      </c>
      <c r="D191" s="72" t="s">
        <v>805</v>
      </c>
      <c r="E191" s="71" t="s">
        <v>223</v>
      </c>
      <c r="F191" s="72" t="s">
        <v>222</v>
      </c>
      <c r="G191" s="71" t="b">
        <v>0</v>
      </c>
      <c r="H191" s="71" t="b">
        <v>0</v>
      </c>
      <c r="I191" s="70">
        <v>18629</v>
      </c>
      <c r="J191" s="69"/>
      <c r="K191" s="69"/>
      <c r="L191" s="69"/>
    </row>
    <row r="192" spans="1:12" ht="26.25" x14ac:dyDescent="0.25">
      <c r="A192" s="68" t="str">
        <f t="shared" si="2"/>
        <v>522701</v>
      </c>
      <c r="B192" s="72" t="s">
        <v>806</v>
      </c>
      <c r="C192" s="72" t="s">
        <v>806</v>
      </c>
      <c r="D192" s="72" t="s">
        <v>805</v>
      </c>
      <c r="E192" s="71" t="s">
        <v>223</v>
      </c>
      <c r="F192" s="72" t="s">
        <v>222</v>
      </c>
      <c r="G192" s="71" t="b">
        <v>0</v>
      </c>
      <c r="H192" s="71" t="b">
        <v>0</v>
      </c>
      <c r="I192" s="70">
        <v>18629</v>
      </c>
      <c r="J192" s="69"/>
      <c r="K192" s="69"/>
      <c r="L192" s="69"/>
    </row>
    <row r="193" spans="1:12" x14ac:dyDescent="0.25">
      <c r="A193" s="68" t="str">
        <f t="shared" si="2"/>
        <v>522800</v>
      </c>
      <c r="B193" s="72" t="s">
        <v>804</v>
      </c>
      <c r="C193" s="72" t="s">
        <v>804</v>
      </c>
      <c r="D193" s="72" t="s">
        <v>802</v>
      </c>
      <c r="E193" s="71" t="s">
        <v>223</v>
      </c>
      <c r="F193" s="72" t="s">
        <v>222</v>
      </c>
      <c r="G193" s="71" t="b">
        <v>0</v>
      </c>
      <c r="H193" s="71" t="b">
        <v>0</v>
      </c>
      <c r="I193" s="70">
        <v>18629</v>
      </c>
      <c r="J193" s="69"/>
      <c r="K193" s="69"/>
      <c r="L193" s="69"/>
    </row>
    <row r="194" spans="1:12" x14ac:dyDescent="0.25">
      <c r="A194" s="68" t="str">
        <f t="shared" si="2"/>
        <v>522801</v>
      </c>
      <c r="B194" s="72" t="s">
        <v>803</v>
      </c>
      <c r="C194" s="72" t="s">
        <v>803</v>
      </c>
      <c r="D194" s="72" t="s">
        <v>802</v>
      </c>
      <c r="E194" s="71" t="s">
        <v>223</v>
      </c>
      <c r="F194" s="72" t="s">
        <v>222</v>
      </c>
      <c r="G194" s="71" t="b">
        <v>0</v>
      </c>
      <c r="H194" s="71" t="b">
        <v>0</v>
      </c>
      <c r="I194" s="70">
        <v>18629</v>
      </c>
      <c r="J194" s="69"/>
      <c r="K194" s="69"/>
      <c r="L194" s="69"/>
    </row>
    <row r="195" spans="1:12" x14ac:dyDescent="0.25">
      <c r="A195" s="68" t="str">
        <f t="shared" ref="A195:A258" si="3">LEFT(B195,6)</f>
        <v>522900</v>
      </c>
      <c r="B195" s="72" t="s">
        <v>801</v>
      </c>
      <c r="C195" s="72" t="s">
        <v>801</v>
      </c>
      <c r="D195" s="72" t="s">
        <v>800</v>
      </c>
      <c r="E195" s="71" t="s">
        <v>223</v>
      </c>
      <c r="F195" s="72" t="s">
        <v>222</v>
      </c>
      <c r="G195" s="71" t="b">
        <v>0</v>
      </c>
      <c r="H195" s="71" t="b">
        <v>0</v>
      </c>
      <c r="I195" s="70">
        <v>18629</v>
      </c>
      <c r="J195" s="69"/>
      <c r="K195" s="69"/>
      <c r="L195" s="69"/>
    </row>
    <row r="196" spans="1:12" x14ac:dyDescent="0.25">
      <c r="A196" s="68" t="str">
        <f t="shared" si="3"/>
        <v>523000</v>
      </c>
      <c r="B196" s="72" t="s">
        <v>799</v>
      </c>
      <c r="C196" s="72" t="s">
        <v>799</v>
      </c>
      <c r="D196" s="72" t="s">
        <v>798</v>
      </c>
      <c r="E196" s="71" t="s">
        <v>223</v>
      </c>
      <c r="F196" s="72" t="s">
        <v>222</v>
      </c>
      <c r="G196" s="71" t="b">
        <v>0</v>
      </c>
      <c r="H196" s="71" t="b">
        <v>0</v>
      </c>
      <c r="I196" s="70">
        <v>18629</v>
      </c>
      <c r="J196" s="69"/>
      <c r="K196" s="69"/>
      <c r="L196" s="69"/>
    </row>
    <row r="197" spans="1:12" ht="26.25" x14ac:dyDescent="0.25">
      <c r="A197" s="68" t="str">
        <f t="shared" si="3"/>
        <v>523100</v>
      </c>
      <c r="B197" s="72" t="s">
        <v>797</v>
      </c>
      <c r="C197" s="72" t="s">
        <v>797</v>
      </c>
      <c r="D197" s="72" t="s">
        <v>790</v>
      </c>
      <c r="E197" s="71" t="s">
        <v>223</v>
      </c>
      <c r="F197" s="72" t="s">
        <v>222</v>
      </c>
      <c r="G197" s="71" t="b">
        <v>0</v>
      </c>
      <c r="H197" s="71" t="b">
        <v>0</v>
      </c>
      <c r="I197" s="70">
        <v>18629</v>
      </c>
      <c r="J197" s="69"/>
      <c r="K197" s="69"/>
      <c r="L197" s="69"/>
    </row>
    <row r="198" spans="1:12" x14ac:dyDescent="0.25">
      <c r="A198" s="68" t="str">
        <f t="shared" si="3"/>
        <v>523101</v>
      </c>
      <c r="B198" s="72" t="s">
        <v>796</v>
      </c>
      <c r="C198" s="72" t="s">
        <v>796</v>
      </c>
      <c r="D198" s="72" t="s">
        <v>790</v>
      </c>
      <c r="E198" s="71" t="s">
        <v>223</v>
      </c>
      <c r="F198" s="72" t="s">
        <v>222</v>
      </c>
      <c r="G198" s="71" t="b">
        <v>0</v>
      </c>
      <c r="H198" s="71" t="b">
        <v>0</v>
      </c>
      <c r="I198" s="70">
        <v>18629</v>
      </c>
      <c r="J198" s="69"/>
      <c r="K198" s="69"/>
      <c r="L198" s="69"/>
    </row>
    <row r="199" spans="1:12" x14ac:dyDescent="0.25">
      <c r="A199" s="68" t="str">
        <f t="shared" si="3"/>
        <v>523102</v>
      </c>
      <c r="B199" s="72" t="s">
        <v>795</v>
      </c>
      <c r="C199" s="72" t="s">
        <v>795</v>
      </c>
      <c r="D199" s="72" t="s">
        <v>790</v>
      </c>
      <c r="E199" s="71" t="s">
        <v>223</v>
      </c>
      <c r="F199" s="72" t="s">
        <v>222</v>
      </c>
      <c r="G199" s="71" t="b">
        <v>0</v>
      </c>
      <c r="H199" s="71" t="b">
        <v>0</v>
      </c>
      <c r="I199" s="70">
        <v>18629</v>
      </c>
      <c r="J199" s="69"/>
      <c r="K199" s="69"/>
      <c r="L199" s="69"/>
    </row>
    <row r="200" spans="1:12" x14ac:dyDescent="0.25">
      <c r="A200" s="68" t="str">
        <f t="shared" si="3"/>
        <v>523103</v>
      </c>
      <c r="B200" s="72" t="s">
        <v>794</v>
      </c>
      <c r="C200" s="72" t="s">
        <v>794</v>
      </c>
      <c r="D200" s="72" t="s">
        <v>790</v>
      </c>
      <c r="E200" s="71" t="s">
        <v>223</v>
      </c>
      <c r="F200" s="72" t="s">
        <v>222</v>
      </c>
      <c r="G200" s="71" t="b">
        <v>0</v>
      </c>
      <c r="H200" s="71" t="b">
        <v>0</v>
      </c>
      <c r="I200" s="70">
        <v>18629</v>
      </c>
      <c r="J200" s="69"/>
      <c r="K200" s="69"/>
      <c r="L200" s="69"/>
    </row>
    <row r="201" spans="1:12" x14ac:dyDescent="0.25">
      <c r="A201" s="68" t="str">
        <f t="shared" si="3"/>
        <v>523104</v>
      </c>
      <c r="B201" s="72" t="s">
        <v>793</v>
      </c>
      <c r="C201" s="72" t="s">
        <v>793</v>
      </c>
      <c r="D201" s="72" t="s">
        <v>790</v>
      </c>
      <c r="E201" s="71" t="s">
        <v>223</v>
      </c>
      <c r="F201" s="72" t="s">
        <v>222</v>
      </c>
      <c r="G201" s="71" t="b">
        <v>0</v>
      </c>
      <c r="H201" s="71" t="b">
        <v>0</v>
      </c>
      <c r="I201" s="70">
        <v>18629</v>
      </c>
      <c r="J201" s="69"/>
      <c r="K201" s="69"/>
      <c r="L201" s="69"/>
    </row>
    <row r="202" spans="1:12" x14ac:dyDescent="0.25">
      <c r="A202" s="68" t="str">
        <f t="shared" si="3"/>
        <v>523105</v>
      </c>
      <c r="B202" s="72" t="s">
        <v>792</v>
      </c>
      <c r="C202" s="72" t="s">
        <v>792</v>
      </c>
      <c r="D202" s="72" t="s">
        <v>790</v>
      </c>
      <c r="E202" s="71" t="s">
        <v>223</v>
      </c>
      <c r="F202" s="72" t="s">
        <v>222</v>
      </c>
      <c r="G202" s="71" t="b">
        <v>0</v>
      </c>
      <c r="H202" s="71" t="b">
        <v>0</v>
      </c>
      <c r="I202" s="70">
        <v>18629</v>
      </c>
      <c r="J202" s="69"/>
      <c r="K202" s="69"/>
      <c r="L202" s="69"/>
    </row>
    <row r="203" spans="1:12" x14ac:dyDescent="0.25">
      <c r="A203" s="68" t="str">
        <f t="shared" si="3"/>
        <v>523106</v>
      </c>
      <c r="B203" s="72" t="s">
        <v>791</v>
      </c>
      <c r="C203" s="72" t="s">
        <v>791</v>
      </c>
      <c r="D203" s="72" t="s">
        <v>790</v>
      </c>
      <c r="E203" s="71" t="s">
        <v>223</v>
      </c>
      <c r="F203" s="72" t="s">
        <v>222</v>
      </c>
      <c r="G203" s="71" t="b">
        <v>0</v>
      </c>
      <c r="H203" s="71" t="b">
        <v>0</v>
      </c>
      <c r="I203" s="70">
        <v>18629</v>
      </c>
      <c r="J203" s="69"/>
      <c r="K203" s="69"/>
      <c r="L203" s="69"/>
    </row>
    <row r="204" spans="1:12" x14ac:dyDescent="0.25">
      <c r="A204" s="68" t="str">
        <f t="shared" si="3"/>
        <v>523200</v>
      </c>
      <c r="B204" s="72" t="s">
        <v>789</v>
      </c>
      <c r="C204" s="72" t="s">
        <v>789</v>
      </c>
      <c r="D204" s="72" t="s">
        <v>788</v>
      </c>
      <c r="E204" s="71" t="s">
        <v>223</v>
      </c>
      <c r="F204" s="72" t="s">
        <v>222</v>
      </c>
      <c r="G204" s="71" t="b">
        <v>0</v>
      </c>
      <c r="H204" s="71" t="b">
        <v>0</v>
      </c>
      <c r="I204" s="70">
        <v>18629</v>
      </c>
      <c r="J204" s="69"/>
      <c r="K204" s="69"/>
      <c r="L204" s="69"/>
    </row>
    <row r="205" spans="1:12" x14ac:dyDescent="0.25">
      <c r="A205" s="68" t="str">
        <f t="shared" si="3"/>
        <v>524000</v>
      </c>
      <c r="B205" s="72" t="s">
        <v>787</v>
      </c>
      <c r="C205" s="72" t="s">
        <v>787</v>
      </c>
      <c r="D205" s="72" t="s">
        <v>786</v>
      </c>
      <c r="E205" s="71" t="s">
        <v>223</v>
      </c>
      <c r="F205" s="72" t="s">
        <v>222</v>
      </c>
      <c r="G205" s="71" t="b">
        <v>0</v>
      </c>
      <c r="H205" s="71" t="b">
        <v>0</v>
      </c>
      <c r="I205" s="70">
        <v>18629</v>
      </c>
      <c r="J205" s="69"/>
      <c r="K205" s="69"/>
      <c r="L205" s="69"/>
    </row>
    <row r="206" spans="1:12" x14ac:dyDescent="0.25">
      <c r="A206" s="68" t="str">
        <f t="shared" si="3"/>
        <v>525000</v>
      </c>
      <c r="B206" s="72" t="s">
        <v>785</v>
      </c>
      <c r="C206" s="72" t="s">
        <v>785</v>
      </c>
      <c r="D206" s="72" t="s">
        <v>783</v>
      </c>
      <c r="E206" s="71" t="s">
        <v>223</v>
      </c>
      <c r="F206" s="72" t="s">
        <v>222</v>
      </c>
      <c r="G206" s="71" t="b">
        <v>0</v>
      </c>
      <c r="H206" s="71" t="b">
        <v>0</v>
      </c>
      <c r="I206" s="70">
        <v>18629</v>
      </c>
      <c r="J206" s="69"/>
      <c r="K206" s="69"/>
      <c r="L206" s="69"/>
    </row>
    <row r="207" spans="1:12" x14ac:dyDescent="0.25">
      <c r="A207" s="68" t="str">
        <f t="shared" si="3"/>
        <v>525001</v>
      </c>
      <c r="B207" s="72" t="s">
        <v>784</v>
      </c>
      <c r="C207" s="72" t="s">
        <v>784</v>
      </c>
      <c r="D207" s="72" t="s">
        <v>783</v>
      </c>
      <c r="E207" s="71" t="s">
        <v>223</v>
      </c>
      <c r="F207" s="72" t="s">
        <v>222</v>
      </c>
      <c r="G207" s="71" t="b">
        <v>0</v>
      </c>
      <c r="H207" s="71" t="b">
        <v>0</v>
      </c>
      <c r="I207" s="70">
        <v>18629</v>
      </c>
      <c r="J207" s="69"/>
      <c r="K207" s="69"/>
      <c r="L207" s="69"/>
    </row>
    <row r="208" spans="1:12" x14ac:dyDescent="0.25">
      <c r="A208" s="68" t="str">
        <f t="shared" si="3"/>
        <v>525100</v>
      </c>
      <c r="B208" s="72" t="s">
        <v>782</v>
      </c>
      <c r="C208" s="72" t="s">
        <v>782</v>
      </c>
      <c r="D208" s="72" t="s">
        <v>781</v>
      </c>
      <c r="E208" s="71" t="s">
        <v>223</v>
      </c>
      <c r="F208" s="72" t="s">
        <v>222</v>
      </c>
      <c r="G208" s="71" t="b">
        <v>0</v>
      </c>
      <c r="H208" s="71" t="b">
        <v>0</v>
      </c>
      <c r="I208" s="70">
        <v>18629</v>
      </c>
      <c r="J208" s="69"/>
      <c r="K208" s="69"/>
      <c r="L208" s="69"/>
    </row>
    <row r="209" spans="1:12" x14ac:dyDescent="0.25">
      <c r="A209" s="68" t="str">
        <f t="shared" si="3"/>
        <v>525200</v>
      </c>
      <c r="B209" s="72" t="s">
        <v>780</v>
      </c>
      <c r="C209" s="72" t="s">
        <v>780</v>
      </c>
      <c r="D209" s="72" t="s">
        <v>779</v>
      </c>
      <c r="E209" s="71" t="s">
        <v>223</v>
      </c>
      <c r="F209" s="72" t="s">
        <v>222</v>
      </c>
      <c r="G209" s="71" t="b">
        <v>0</v>
      </c>
      <c r="H209" s="71" t="b">
        <v>0</v>
      </c>
      <c r="I209" s="70">
        <v>18629</v>
      </c>
      <c r="J209" s="69"/>
      <c r="K209" s="69"/>
      <c r="L209" s="69"/>
    </row>
    <row r="210" spans="1:12" x14ac:dyDescent="0.25">
      <c r="A210" s="68" t="str">
        <f t="shared" si="3"/>
        <v>525300</v>
      </c>
      <c r="B210" s="72" t="s">
        <v>778</v>
      </c>
      <c r="C210" s="72" t="s">
        <v>778</v>
      </c>
      <c r="D210" s="72" t="s">
        <v>777</v>
      </c>
      <c r="E210" s="71" t="s">
        <v>223</v>
      </c>
      <c r="F210" s="72" t="s">
        <v>222</v>
      </c>
      <c r="G210" s="71" t="b">
        <v>0</v>
      </c>
      <c r="H210" s="71" t="b">
        <v>0</v>
      </c>
      <c r="I210" s="70">
        <v>18629</v>
      </c>
      <c r="J210" s="69"/>
      <c r="K210" s="69"/>
      <c r="L210" s="69"/>
    </row>
    <row r="211" spans="1:12" x14ac:dyDescent="0.25">
      <c r="A211" s="68" t="str">
        <f t="shared" si="3"/>
        <v>525400</v>
      </c>
      <c r="B211" s="72" t="s">
        <v>776</v>
      </c>
      <c r="C211" s="72" t="s">
        <v>776</v>
      </c>
      <c r="D211" s="72" t="s">
        <v>775</v>
      </c>
      <c r="E211" s="71" t="s">
        <v>223</v>
      </c>
      <c r="F211" s="72" t="s">
        <v>222</v>
      </c>
      <c r="G211" s="71" t="b">
        <v>0</v>
      </c>
      <c r="H211" s="71" t="b">
        <v>0</v>
      </c>
      <c r="I211" s="70">
        <v>18629</v>
      </c>
      <c r="J211" s="69"/>
      <c r="K211" s="69"/>
      <c r="L211" s="69"/>
    </row>
    <row r="212" spans="1:12" x14ac:dyDescent="0.25">
      <c r="A212" s="68" t="str">
        <f t="shared" si="3"/>
        <v>525500</v>
      </c>
      <c r="B212" s="72" t="s">
        <v>774</v>
      </c>
      <c r="C212" s="72" t="s">
        <v>774</v>
      </c>
      <c r="D212" s="72" t="s">
        <v>224</v>
      </c>
      <c r="E212" s="71" t="s">
        <v>223</v>
      </c>
      <c r="F212" s="72" t="s">
        <v>222</v>
      </c>
      <c r="G212" s="71" t="b">
        <v>0</v>
      </c>
      <c r="H212" s="71" t="b">
        <v>0</v>
      </c>
      <c r="I212" s="70">
        <v>18629</v>
      </c>
      <c r="J212" s="69"/>
      <c r="K212" s="69"/>
      <c r="L212" s="69"/>
    </row>
    <row r="213" spans="1:12" x14ac:dyDescent="0.25">
      <c r="A213" s="68" t="str">
        <f t="shared" si="3"/>
        <v>525600</v>
      </c>
      <c r="B213" s="72" t="s">
        <v>773</v>
      </c>
      <c r="C213" s="72" t="s">
        <v>773</v>
      </c>
      <c r="D213" s="72" t="s">
        <v>772</v>
      </c>
      <c r="E213" s="71" t="s">
        <v>223</v>
      </c>
      <c r="F213" s="72" t="s">
        <v>222</v>
      </c>
      <c r="G213" s="71" t="b">
        <v>0</v>
      </c>
      <c r="H213" s="71" t="b">
        <v>0</v>
      </c>
      <c r="I213" s="70">
        <v>18629</v>
      </c>
      <c r="J213" s="69"/>
      <c r="K213" s="69"/>
      <c r="L213" s="69"/>
    </row>
    <row r="214" spans="1:12" x14ac:dyDescent="0.25">
      <c r="A214" s="68" t="str">
        <f t="shared" si="3"/>
        <v>525700</v>
      </c>
      <c r="B214" s="72" t="s">
        <v>771</v>
      </c>
      <c r="C214" s="72" t="s">
        <v>771</v>
      </c>
      <c r="D214" s="72" t="s">
        <v>770</v>
      </c>
      <c r="E214" s="71" t="s">
        <v>223</v>
      </c>
      <c r="F214" s="72" t="s">
        <v>222</v>
      </c>
      <c r="G214" s="71" t="b">
        <v>0</v>
      </c>
      <c r="H214" s="71" t="b">
        <v>0</v>
      </c>
      <c r="I214" s="70">
        <v>18629</v>
      </c>
      <c r="J214" s="69"/>
      <c r="K214" s="69"/>
      <c r="L214" s="69"/>
    </row>
    <row r="215" spans="1:12" x14ac:dyDescent="0.25">
      <c r="A215" s="68" t="str">
        <f t="shared" si="3"/>
        <v>525800</v>
      </c>
      <c r="B215" s="72" t="s">
        <v>769</v>
      </c>
      <c r="C215" s="72" t="s">
        <v>769</v>
      </c>
      <c r="D215" s="72" t="s">
        <v>768</v>
      </c>
      <c r="E215" s="71" t="s">
        <v>223</v>
      </c>
      <c r="F215" s="72" t="s">
        <v>222</v>
      </c>
      <c r="G215" s="71" t="b">
        <v>0</v>
      </c>
      <c r="H215" s="71" t="b">
        <v>0</v>
      </c>
      <c r="I215" s="70">
        <v>18629</v>
      </c>
      <c r="J215" s="69"/>
      <c r="K215" s="69"/>
      <c r="L215" s="69"/>
    </row>
    <row r="216" spans="1:12" ht="26.25" x14ac:dyDescent="0.25">
      <c r="A216" s="68" t="str">
        <f t="shared" si="3"/>
        <v>525850</v>
      </c>
      <c r="B216" s="72" t="s">
        <v>767</v>
      </c>
      <c r="C216" s="72" t="s">
        <v>767</v>
      </c>
      <c r="D216" s="72" t="s">
        <v>766</v>
      </c>
      <c r="E216" s="71" t="s">
        <v>223</v>
      </c>
      <c r="F216" s="72" t="s">
        <v>222</v>
      </c>
      <c r="G216" s="71" t="b">
        <v>0</v>
      </c>
      <c r="H216" s="71" t="b">
        <v>0</v>
      </c>
      <c r="I216" s="70">
        <v>18629</v>
      </c>
      <c r="J216" s="69"/>
      <c r="K216" s="69"/>
      <c r="L216" s="69"/>
    </row>
    <row r="217" spans="1:12" x14ac:dyDescent="0.25">
      <c r="A217" s="68" t="str">
        <f t="shared" si="3"/>
        <v>525900</v>
      </c>
      <c r="B217" s="72" t="s">
        <v>765</v>
      </c>
      <c r="C217" s="72" t="s">
        <v>765</v>
      </c>
      <c r="D217" s="72" t="s">
        <v>763</v>
      </c>
      <c r="E217" s="71" t="s">
        <v>223</v>
      </c>
      <c r="F217" s="72" t="s">
        <v>222</v>
      </c>
      <c r="G217" s="71" t="b">
        <v>0</v>
      </c>
      <c r="H217" s="71" t="b">
        <v>0</v>
      </c>
      <c r="I217" s="70">
        <v>18629</v>
      </c>
      <c r="J217" s="69"/>
      <c r="K217" s="69"/>
      <c r="L217" s="69"/>
    </row>
    <row r="218" spans="1:12" x14ac:dyDescent="0.25">
      <c r="A218" s="68" t="str">
        <f t="shared" si="3"/>
        <v>525901</v>
      </c>
      <c r="B218" s="72" t="s">
        <v>764</v>
      </c>
      <c r="C218" s="72" t="s">
        <v>764</v>
      </c>
      <c r="D218" s="72" t="s">
        <v>763</v>
      </c>
      <c r="E218" s="71" t="s">
        <v>223</v>
      </c>
      <c r="F218" s="72" t="s">
        <v>222</v>
      </c>
      <c r="G218" s="71" t="b">
        <v>0</v>
      </c>
      <c r="H218" s="71" t="b">
        <v>0</v>
      </c>
      <c r="I218" s="70">
        <v>18629</v>
      </c>
      <c r="J218" s="69"/>
      <c r="K218" s="69"/>
      <c r="L218" s="69"/>
    </row>
    <row r="219" spans="1:12" x14ac:dyDescent="0.25">
      <c r="A219" s="68" t="str">
        <f t="shared" si="3"/>
        <v>526000</v>
      </c>
      <c r="B219" s="72" t="s">
        <v>762</v>
      </c>
      <c r="C219" s="72" t="s">
        <v>762</v>
      </c>
      <c r="D219" s="72" t="s">
        <v>761</v>
      </c>
      <c r="E219" s="71" t="s">
        <v>223</v>
      </c>
      <c r="F219" s="72" t="s">
        <v>222</v>
      </c>
      <c r="G219" s="71" t="b">
        <v>0</v>
      </c>
      <c r="H219" s="71" t="b">
        <v>0</v>
      </c>
      <c r="I219" s="70">
        <v>18629</v>
      </c>
      <c r="J219" s="69"/>
      <c r="K219" s="69"/>
      <c r="L219" s="69"/>
    </row>
    <row r="220" spans="1:12" x14ac:dyDescent="0.25">
      <c r="A220" s="68" t="str">
        <f t="shared" si="3"/>
        <v>526100</v>
      </c>
      <c r="B220" s="72" t="s">
        <v>760</v>
      </c>
      <c r="C220" s="72" t="s">
        <v>760</v>
      </c>
      <c r="D220" s="72" t="s">
        <v>759</v>
      </c>
      <c r="E220" s="71" t="s">
        <v>223</v>
      </c>
      <c r="F220" s="72" t="s">
        <v>222</v>
      </c>
      <c r="G220" s="71" t="b">
        <v>0</v>
      </c>
      <c r="H220" s="71" t="b">
        <v>0</v>
      </c>
      <c r="I220" s="70">
        <v>18629</v>
      </c>
      <c r="J220" s="69"/>
      <c r="K220" s="69"/>
      <c r="L220" s="69"/>
    </row>
    <row r="221" spans="1:12" x14ac:dyDescent="0.25">
      <c r="A221" s="68" t="str">
        <f t="shared" si="3"/>
        <v>526200</v>
      </c>
      <c r="B221" s="72" t="s">
        <v>758</v>
      </c>
      <c r="C221" s="72" t="s">
        <v>758</v>
      </c>
      <c r="D221" s="72" t="s">
        <v>757</v>
      </c>
      <c r="E221" s="71" t="s">
        <v>223</v>
      </c>
      <c r="F221" s="72" t="s">
        <v>222</v>
      </c>
      <c r="G221" s="71" t="b">
        <v>0</v>
      </c>
      <c r="H221" s="71" t="b">
        <v>0</v>
      </c>
      <c r="I221" s="70">
        <v>18629</v>
      </c>
      <c r="J221" s="69"/>
      <c r="K221" s="69"/>
      <c r="L221" s="69"/>
    </row>
    <row r="222" spans="1:12" x14ac:dyDescent="0.25">
      <c r="A222" s="68" t="str">
        <f t="shared" si="3"/>
        <v>526300</v>
      </c>
      <c r="B222" s="72" t="s">
        <v>756</v>
      </c>
      <c r="C222" s="72" t="s">
        <v>756</v>
      </c>
      <c r="D222" s="72" t="s">
        <v>754</v>
      </c>
      <c r="E222" s="71" t="s">
        <v>223</v>
      </c>
      <c r="F222" s="72" t="s">
        <v>222</v>
      </c>
      <c r="G222" s="71" t="b">
        <v>0</v>
      </c>
      <c r="H222" s="71" t="b">
        <v>0</v>
      </c>
      <c r="I222" s="70">
        <v>18629</v>
      </c>
      <c r="J222" s="69"/>
      <c r="K222" s="69"/>
      <c r="L222" s="69"/>
    </row>
    <row r="223" spans="1:12" x14ac:dyDescent="0.25">
      <c r="A223" s="68" t="str">
        <f t="shared" si="3"/>
        <v>526301</v>
      </c>
      <c r="B223" s="72" t="s">
        <v>755</v>
      </c>
      <c r="C223" s="72" t="s">
        <v>755</v>
      </c>
      <c r="D223" s="72" t="s">
        <v>754</v>
      </c>
      <c r="E223" s="71" t="s">
        <v>223</v>
      </c>
      <c r="F223" s="72" t="s">
        <v>222</v>
      </c>
      <c r="G223" s="71" t="b">
        <v>0</v>
      </c>
      <c r="H223" s="71" t="b">
        <v>0</v>
      </c>
      <c r="I223" s="70">
        <v>18629</v>
      </c>
      <c r="J223" s="69"/>
      <c r="K223" s="69"/>
      <c r="L223" s="69"/>
    </row>
    <row r="224" spans="1:12" x14ac:dyDescent="0.25">
      <c r="A224" s="68" t="str">
        <f t="shared" si="3"/>
        <v>526400</v>
      </c>
      <c r="B224" s="72" t="s">
        <v>753</v>
      </c>
      <c r="C224" s="72" t="s">
        <v>753</v>
      </c>
      <c r="D224" s="72" t="s">
        <v>752</v>
      </c>
      <c r="E224" s="71" t="s">
        <v>223</v>
      </c>
      <c r="F224" s="72" t="s">
        <v>222</v>
      </c>
      <c r="G224" s="71" t="b">
        <v>0</v>
      </c>
      <c r="H224" s="71" t="b">
        <v>0</v>
      </c>
      <c r="I224" s="70">
        <v>18629</v>
      </c>
      <c r="J224" s="69"/>
      <c r="K224" s="69"/>
      <c r="L224" s="69"/>
    </row>
    <row r="225" spans="1:12" x14ac:dyDescent="0.25">
      <c r="A225" s="68" t="str">
        <f t="shared" si="3"/>
        <v>526500</v>
      </c>
      <c r="B225" s="72" t="s">
        <v>751</v>
      </c>
      <c r="C225" s="72" t="s">
        <v>751</v>
      </c>
      <c r="D225" s="72" t="s">
        <v>750</v>
      </c>
      <c r="E225" s="71" t="s">
        <v>223</v>
      </c>
      <c r="F225" s="72" t="s">
        <v>222</v>
      </c>
      <c r="G225" s="71" t="b">
        <v>0</v>
      </c>
      <c r="H225" s="71" t="b">
        <v>0</v>
      </c>
      <c r="I225" s="70">
        <v>18629</v>
      </c>
      <c r="J225" s="69"/>
      <c r="K225" s="69"/>
      <c r="L225" s="69"/>
    </row>
    <row r="226" spans="1:12" x14ac:dyDescent="0.25">
      <c r="A226" s="68" t="str">
        <f t="shared" si="3"/>
        <v>530000</v>
      </c>
      <c r="B226" s="72" t="s">
        <v>749</v>
      </c>
      <c r="C226" s="72" t="s">
        <v>749</v>
      </c>
      <c r="D226" s="72" t="s">
        <v>748</v>
      </c>
      <c r="E226" s="71" t="s">
        <v>223</v>
      </c>
      <c r="F226" s="72" t="s">
        <v>222</v>
      </c>
      <c r="G226" s="71" t="b">
        <v>0</v>
      </c>
      <c r="H226" s="71" t="b">
        <v>0</v>
      </c>
      <c r="I226" s="70">
        <v>18629</v>
      </c>
      <c r="J226" s="69"/>
      <c r="K226" s="69"/>
      <c r="L226" s="69"/>
    </row>
    <row r="227" spans="1:12" ht="26.25" x14ac:dyDescent="0.25">
      <c r="A227" s="68" t="str">
        <f t="shared" si="3"/>
        <v>530100</v>
      </c>
      <c r="B227" s="72" t="s">
        <v>747</v>
      </c>
      <c r="C227" s="72" t="s">
        <v>747</v>
      </c>
      <c r="D227" s="72" t="s">
        <v>723</v>
      </c>
      <c r="E227" s="71" t="s">
        <v>223</v>
      </c>
      <c r="F227" s="72" t="s">
        <v>222</v>
      </c>
      <c r="G227" s="71" t="b">
        <v>0</v>
      </c>
      <c r="H227" s="71" t="b">
        <v>0</v>
      </c>
      <c r="I227" s="70">
        <v>18629</v>
      </c>
      <c r="J227" s="69"/>
      <c r="K227" s="69"/>
      <c r="L227" s="69"/>
    </row>
    <row r="228" spans="1:12" ht="26.25" x14ac:dyDescent="0.25">
      <c r="A228" s="68" t="str">
        <f t="shared" si="3"/>
        <v>530101</v>
      </c>
      <c r="B228" s="72" t="s">
        <v>746</v>
      </c>
      <c r="C228" s="72" t="s">
        <v>746</v>
      </c>
      <c r="D228" s="72" t="s">
        <v>723</v>
      </c>
      <c r="E228" s="71" t="s">
        <v>223</v>
      </c>
      <c r="F228" s="72" t="s">
        <v>222</v>
      </c>
      <c r="G228" s="71" t="b">
        <v>0</v>
      </c>
      <c r="H228" s="71" t="b">
        <v>0</v>
      </c>
      <c r="I228" s="70">
        <v>18629</v>
      </c>
      <c r="J228" s="69"/>
      <c r="K228" s="69"/>
      <c r="L228" s="69"/>
    </row>
    <row r="229" spans="1:12" ht="26.25" x14ac:dyDescent="0.25">
      <c r="A229" s="68" t="str">
        <f t="shared" si="3"/>
        <v>530102</v>
      </c>
      <c r="B229" s="72" t="s">
        <v>745</v>
      </c>
      <c r="C229" s="72" t="s">
        <v>745</v>
      </c>
      <c r="D229" s="72" t="s">
        <v>723</v>
      </c>
      <c r="E229" s="71" t="s">
        <v>223</v>
      </c>
      <c r="F229" s="72" t="s">
        <v>222</v>
      </c>
      <c r="G229" s="71" t="b">
        <v>0</v>
      </c>
      <c r="H229" s="71" t="b">
        <v>0</v>
      </c>
      <c r="I229" s="70">
        <v>18629</v>
      </c>
      <c r="J229" s="69"/>
      <c r="K229" s="69"/>
      <c r="L229" s="69"/>
    </row>
    <row r="230" spans="1:12" ht="26.25" x14ac:dyDescent="0.25">
      <c r="A230" s="68" t="str">
        <f t="shared" si="3"/>
        <v>530103</v>
      </c>
      <c r="B230" s="72" t="s">
        <v>744</v>
      </c>
      <c r="C230" s="72" t="s">
        <v>744</v>
      </c>
      <c r="D230" s="72" t="s">
        <v>723</v>
      </c>
      <c r="E230" s="71" t="s">
        <v>223</v>
      </c>
      <c r="F230" s="72" t="s">
        <v>222</v>
      </c>
      <c r="G230" s="71" t="b">
        <v>0</v>
      </c>
      <c r="H230" s="71" t="b">
        <v>0</v>
      </c>
      <c r="I230" s="70">
        <v>18629</v>
      </c>
      <c r="J230" s="69"/>
      <c r="K230" s="69"/>
      <c r="L230" s="69"/>
    </row>
    <row r="231" spans="1:12" ht="26.25" x14ac:dyDescent="0.25">
      <c r="A231" s="68" t="str">
        <f t="shared" si="3"/>
        <v>530104</v>
      </c>
      <c r="B231" s="72" t="s">
        <v>743</v>
      </c>
      <c r="C231" s="72" t="s">
        <v>743</v>
      </c>
      <c r="D231" s="72" t="s">
        <v>723</v>
      </c>
      <c r="E231" s="71" t="s">
        <v>223</v>
      </c>
      <c r="F231" s="72" t="s">
        <v>222</v>
      </c>
      <c r="G231" s="71" t="b">
        <v>0</v>
      </c>
      <c r="H231" s="71" t="b">
        <v>0</v>
      </c>
      <c r="I231" s="70">
        <v>18629</v>
      </c>
      <c r="J231" s="69"/>
      <c r="K231" s="69"/>
      <c r="L231" s="69"/>
    </row>
    <row r="232" spans="1:12" ht="26.25" x14ac:dyDescent="0.25">
      <c r="A232" s="68" t="str">
        <f t="shared" si="3"/>
        <v>530105</v>
      </c>
      <c r="B232" s="72" t="s">
        <v>742</v>
      </c>
      <c r="C232" s="72" t="s">
        <v>742</v>
      </c>
      <c r="D232" s="72" t="s">
        <v>723</v>
      </c>
      <c r="E232" s="71" t="s">
        <v>223</v>
      </c>
      <c r="F232" s="72" t="s">
        <v>222</v>
      </c>
      <c r="G232" s="71" t="b">
        <v>0</v>
      </c>
      <c r="H232" s="71" t="b">
        <v>0</v>
      </c>
      <c r="I232" s="70">
        <v>18629</v>
      </c>
      <c r="J232" s="69"/>
      <c r="K232" s="69"/>
      <c r="L232" s="69"/>
    </row>
    <row r="233" spans="1:12" ht="26.25" x14ac:dyDescent="0.25">
      <c r="A233" s="68" t="str">
        <f t="shared" si="3"/>
        <v>530106</v>
      </c>
      <c r="B233" s="72" t="s">
        <v>741</v>
      </c>
      <c r="C233" s="72" t="s">
        <v>741</v>
      </c>
      <c r="D233" s="72" t="s">
        <v>723</v>
      </c>
      <c r="E233" s="71" t="s">
        <v>223</v>
      </c>
      <c r="F233" s="72" t="s">
        <v>222</v>
      </c>
      <c r="G233" s="71" t="b">
        <v>0</v>
      </c>
      <c r="H233" s="71" t="b">
        <v>0</v>
      </c>
      <c r="I233" s="70">
        <v>18629</v>
      </c>
      <c r="J233" s="69"/>
      <c r="K233" s="69"/>
      <c r="L233" s="69"/>
    </row>
    <row r="234" spans="1:12" ht="26.25" x14ac:dyDescent="0.25">
      <c r="A234" s="68" t="str">
        <f t="shared" si="3"/>
        <v>530107</v>
      </c>
      <c r="B234" s="72" t="s">
        <v>740</v>
      </c>
      <c r="C234" s="72" t="s">
        <v>740</v>
      </c>
      <c r="D234" s="72" t="s">
        <v>723</v>
      </c>
      <c r="E234" s="71" t="s">
        <v>223</v>
      </c>
      <c r="F234" s="72" t="s">
        <v>222</v>
      </c>
      <c r="G234" s="71" t="b">
        <v>0</v>
      </c>
      <c r="H234" s="71" t="b">
        <v>0</v>
      </c>
      <c r="I234" s="70">
        <v>18629</v>
      </c>
      <c r="J234" s="69"/>
      <c r="K234" s="69"/>
      <c r="L234" s="69"/>
    </row>
    <row r="235" spans="1:12" ht="26.25" x14ac:dyDescent="0.25">
      <c r="A235" s="68" t="str">
        <f t="shared" si="3"/>
        <v>530108</v>
      </c>
      <c r="B235" s="72" t="s">
        <v>739</v>
      </c>
      <c r="C235" s="72" t="s">
        <v>739</v>
      </c>
      <c r="D235" s="72" t="s">
        <v>723</v>
      </c>
      <c r="E235" s="71" t="s">
        <v>223</v>
      </c>
      <c r="F235" s="72" t="s">
        <v>222</v>
      </c>
      <c r="G235" s="71" t="b">
        <v>0</v>
      </c>
      <c r="H235" s="71" t="b">
        <v>0</v>
      </c>
      <c r="I235" s="70">
        <v>18629</v>
      </c>
      <c r="J235" s="69"/>
      <c r="K235" s="69"/>
      <c r="L235" s="69"/>
    </row>
    <row r="236" spans="1:12" ht="26.25" x14ac:dyDescent="0.25">
      <c r="A236" s="68" t="str">
        <f t="shared" si="3"/>
        <v>530109</v>
      </c>
      <c r="B236" s="72" t="s">
        <v>738</v>
      </c>
      <c r="C236" s="72" t="s">
        <v>738</v>
      </c>
      <c r="D236" s="72" t="s">
        <v>723</v>
      </c>
      <c r="E236" s="71" t="s">
        <v>223</v>
      </c>
      <c r="F236" s="72" t="s">
        <v>222</v>
      </c>
      <c r="G236" s="71" t="b">
        <v>0</v>
      </c>
      <c r="H236" s="71" t="b">
        <v>0</v>
      </c>
      <c r="I236" s="70">
        <v>18629</v>
      </c>
      <c r="J236" s="69"/>
      <c r="K236" s="69"/>
      <c r="L236" s="69"/>
    </row>
    <row r="237" spans="1:12" ht="26.25" x14ac:dyDescent="0.25">
      <c r="A237" s="68" t="str">
        <f t="shared" si="3"/>
        <v>530110</v>
      </c>
      <c r="B237" s="72" t="s">
        <v>737</v>
      </c>
      <c r="C237" s="72" t="s">
        <v>737</v>
      </c>
      <c r="D237" s="72" t="s">
        <v>723</v>
      </c>
      <c r="E237" s="71" t="s">
        <v>223</v>
      </c>
      <c r="F237" s="72" t="s">
        <v>222</v>
      </c>
      <c r="G237" s="71" t="b">
        <v>0</v>
      </c>
      <c r="H237" s="71" t="b">
        <v>0</v>
      </c>
      <c r="I237" s="70">
        <v>18629</v>
      </c>
      <c r="J237" s="69"/>
      <c r="K237" s="69"/>
      <c r="L237" s="69"/>
    </row>
    <row r="238" spans="1:12" ht="26.25" x14ac:dyDescent="0.25">
      <c r="A238" s="68" t="str">
        <f t="shared" si="3"/>
        <v>530111</v>
      </c>
      <c r="B238" s="72" t="s">
        <v>736</v>
      </c>
      <c r="C238" s="72" t="s">
        <v>736</v>
      </c>
      <c r="D238" s="72" t="s">
        <v>723</v>
      </c>
      <c r="E238" s="71" t="s">
        <v>223</v>
      </c>
      <c r="F238" s="72" t="s">
        <v>222</v>
      </c>
      <c r="G238" s="71" t="b">
        <v>0</v>
      </c>
      <c r="H238" s="71" t="b">
        <v>0</v>
      </c>
      <c r="I238" s="70">
        <v>18629</v>
      </c>
      <c r="J238" s="69"/>
      <c r="K238" s="69"/>
      <c r="L238" s="69"/>
    </row>
    <row r="239" spans="1:12" ht="26.25" x14ac:dyDescent="0.25">
      <c r="A239" s="68" t="str">
        <f t="shared" si="3"/>
        <v>530112</v>
      </c>
      <c r="B239" s="72" t="s">
        <v>735</v>
      </c>
      <c r="C239" s="72" t="s">
        <v>735</v>
      </c>
      <c r="D239" s="72" t="s">
        <v>723</v>
      </c>
      <c r="E239" s="71" t="s">
        <v>223</v>
      </c>
      <c r="F239" s="72" t="s">
        <v>222</v>
      </c>
      <c r="G239" s="71" t="b">
        <v>0</v>
      </c>
      <c r="H239" s="71" t="b">
        <v>0</v>
      </c>
      <c r="I239" s="70">
        <v>18629</v>
      </c>
      <c r="J239" s="69"/>
      <c r="K239" s="69"/>
      <c r="L239" s="69"/>
    </row>
    <row r="240" spans="1:12" ht="26.25" x14ac:dyDescent="0.25">
      <c r="A240" s="68" t="str">
        <f t="shared" si="3"/>
        <v>530113</v>
      </c>
      <c r="B240" s="72" t="s">
        <v>734</v>
      </c>
      <c r="C240" s="72" t="s">
        <v>734</v>
      </c>
      <c r="D240" s="72" t="s">
        <v>723</v>
      </c>
      <c r="E240" s="71" t="s">
        <v>223</v>
      </c>
      <c r="F240" s="72" t="s">
        <v>222</v>
      </c>
      <c r="G240" s="71" t="b">
        <v>0</v>
      </c>
      <c r="H240" s="71" t="b">
        <v>0</v>
      </c>
      <c r="I240" s="70">
        <v>18629</v>
      </c>
      <c r="J240" s="69"/>
      <c r="K240" s="69"/>
      <c r="L240" s="69"/>
    </row>
    <row r="241" spans="1:12" ht="26.25" x14ac:dyDescent="0.25">
      <c r="A241" s="68" t="str">
        <f t="shared" si="3"/>
        <v>530114</v>
      </c>
      <c r="B241" s="72" t="s">
        <v>733</v>
      </c>
      <c r="C241" s="72" t="s">
        <v>733</v>
      </c>
      <c r="D241" s="72" t="s">
        <v>723</v>
      </c>
      <c r="E241" s="71" t="s">
        <v>223</v>
      </c>
      <c r="F241" s="72" t="s">
        <v>222</v>
      </c>
      <c r="G241" s="71" t="b">
        <v>0</v>
      </c>
      <c r="H241" s="71" t="b">
        <v>0</v>
      </c>
      <c r="I241" s="70">
        <v>18629</v>
      </c>
      <c r="J241" s="69"/>
      <c r="K241" s="69"/>
      <c r="L241" s="69"/>
    </row>
    <row r="242" spans="1:12" ht="26.25" x14ac:dyDescent="0.25">
      <c r="A242" s="68" t="str">
        <f t="shared" si="3"/>
        <v>530115</v>
      </c>
      <c r="B242" s="72" t="s">
        <v>732</v>
      </c>
      <c r="C242" s="72" t="s">
        <v>732</v>
      </c>
      <c r="D242" s="72" t="s">
        <v>723</v>
      </c>
      <c r="E242" s="71" t="s">
        <v>223</v>
      </c>
      <c r="F242" s="72" t="s">
        <v>222</v>
      </c>
      <c r="G242" s="71" t="b">
        <v>0</v>
      </c>
      <c r="H242" s="71" t="b">
        <v>0</v>
      </c>
      <c r="I242" s="70">
        <v>18629</v>
      </c>
      <c r="J242" s="69"/>
      <c r="K242" s="69"/>
      <c r="L242" s="69"/>
    </row>
    <row r="243" spans="1:12" ht="26.25" x14ac:dyDescent="0.25">
      <c r="A243" s="68" t="str">
        <f t="shared" si="3"/>
        <v>530116</v>
      </c>
      <c r="B243" s="72" t="s">
        <v>731</v>
      </c>
      <c r="C243" s="72" t="s">
        <v>731</v>
      </c>
      <c r="D243" s="72" t="s">
        <v>723</v>
      </c>
      <c r="E243" s="71" t="s">
        <v>223</v>
      </c>
      <c r="F243" s="72" t="s">
        <v>222</v>
      </c>
      <c r="G243" s="71" t="b">
        <v>0</v>
      </c>
      <c r="H243" s="71" t="b">
        <v>0</v>
      </c>
      <c r="I243" s="70">
        <v>18629</v>
      </c>
      <c r="J243" s="69"/>
      <c r="K243" s="69"/>
      <c r="L243" s="69"/>
    </row>
    <row r="244" spans="1:12" ht="26.25" x14ac:dyDescent="0.25">
      <c r="A244" s="68" t="str">
        <f t="shared" si="3"/>
        <v>530117</v>
      </c>
      <c r="B244" s="72" t="s">
        <v>730</v>
      </c>
      <c r="C244" s="72" t="s">
        <v>730</v>
      </c>
      <c r="D244" s="72" t="s">
        <v>723</v>
      </c>
      <c r="E244" s="71" t="s">
        <v>223</v>
      </c>
      <c r="F244" s="72" t="s">
        <v>222</v>
      </c>
      <c r="G244" s="71" t="b">
        <v>0</v>
      </c>
      <c r="H244" s="71" t="b">
        <v>0</v>
      </c>
      <c r="I244" s="70">
        <v>18629</v>
      </c>
      <c r="J244" s="69"/>
      <c r="K244" s="69"/>
      <c r="L244" s="69"/>
    </row>
    <row r="245" spans="1:12" ht="26.25" x14ac:dyDescent="0.25">
      <c r="A245" s="68" t="str">
        <f t="shared" si="3"/>
        <v>530118</v>
      </c>
      <c r="B245" s="72" t="s">
        <v>729</v>
      </c>
      <c r="C245" s="72" t="s">
        <v>729</v>
      </c>
      <c r="D245" s="72" t="s">
        <v>723</v>
      </c>
      <c r="E245" s="71" t="s">
        <v>223</v>
      </c>
      <c r="F245" s="72" t="s">
        <v>222</v>
      </c>
      <c r="G245" s="71" t="b">
        <v>0</v>
      </c>
      <c r="H245" s="71" t="b">
        <v>0</v>
      </c>
      <c r="I245" s="70">
        <v>18629</v>
      </c>
      <c r="J245" s="69"/>
      <c r="K245" s="69"/>
      <c r="L245" s="69"/>
    </row>
    <row r="246" spans="1:12" ht="26.25" x14ac:dyDescent="0.25">
      <c r="A246" s="68" t="str">
        <f t="shared" si="3"/>
        <v>530119</v>
      </c>
      <c r="B246" s="72" t="s">
        <v>728</v>
      </c>
      <c r="C246" s="72" t="s">
        <v>728</v>
      </c>
      <c r="D246" s="72" t="s">
        <v>723</v>
      </c>
      <c r="E246" s="71" t="s">
        <v>223</v>
      </c>
      <c r="F246" s="72" t="s">
        <v>222</v>
      </c>
      <c r="G246" s="71" t="b">
        <v>0</v>
      </c>
      <c r="H246" s="71" t="b">
        <v>0</v>
      </c>
      <c r="I246" s="70">
        <v>18629</v>
      </c>
      <c r="J246" s="69"/>
      <c r="K246" s="69"/>
      <c r="L246" s="69"/>
    </row>
    <row r="247" spans="1:12" ht="26.25" x14ac:dyDescent="0.25">
      <c r="A247" s="68" t="str">
        <f t="shared" si="3"/>
        <v>530120</v>
      </c>
      <c r="B247" s="72" t="s">
        <v>727</v>
      </c>
      <c r="C247" s="72" t="s">
        <v>727</v>
      </c>
      <c r="D247" s="72" t="s">
        <v>723</v>
      </c>
      <c r="E247" s="71" t="s">
        <v>223</v>
      </c>
      <c r="F247" s="72" t="s">
        <v>222</v>
      </c>
      <c r="G247" s="71" t="b">
        <v>0</v>
      </c>
      <c r="H247" s="71" t="b">
        <v>0</v>
      </c>
      <c r="I247" s="70">
        <v>18629</v>
      </c>
      <c r="J247" s="69"/>
      <c r="K247" s="69"/>
      <c r="L247" s="69"/>
    </row>
    <row r="248" spans="1:12" ht="26.25" x14ac:dyDescent="0.25">
      <c r="A248" s="68" t="str">
        <f t="shared" si="3"/>
        <v>530121</v>
      </c>
      <c r="B248" s="72" t="s">
        <v>726</v>
      </c>
      <c r="C248" s="72" t="s">
        <v>726</v>
      </c>
      <c r="D248" s="72" t="s">
        <v>723</v>
      </c>
      <c r="E248" s="71" t="s">
        <v>223</v>
      </c>
      <c r="F248" s="72" t="s">
        <v>222</v>
      </c>
      <c r="G248" s="71" t="b">
        <v>0</v>
      </c>
      <c r="H248" s="71" t="b">
        <v>0</v>
      </c>
      <c r="I248" s="70">
        <v>18629</v>
      </c>
      <c r="J248" s="69"/>
      <c r="K248" s="69"/>
      <c r="L248" s="69"/>
    </row>
    <row r="249" spans="1:12" ht="26.25" x14ac:dyDescent="0.25">
      <c r="A249" s="68" t="str">
        <f t="shared" si="3"/>
        <v>530122</v>
      </c>
      <c r="B249" s="72" t="s">
        <v>725</v>
      </c>
      <c r="C249" s="72" t="s">
        <v>725</v>
      </c>
      <c r="D249" s="72" t="s">
        <v>723</v>
      </c>
      <c r="E249" s="71" t="s">
        <v>223</v>
      </c>
      <c r="F249" s="72" t="s">
        <v>222</v>
      </c>
      <c r="G249" s="71" t="b">
        <v>0</v>
      </c>
      <c r="H249" s="71" t="b">
        <v>0</v>
      </c>
      <c r="I249" s="70">
        <v>18629</v>
      </c>
      <c r="J249" s="69"/>
      <c r="K249" s="69"/>
      <c r="L249" s="69"/>
    </row>
    <row r="250" spans="1:12" ht="26.25" x14ac:dyDescent="0.25">
      <c r="A250" s="68" t="str">
        <f t="shared" si="3"/>
        <v>530123</v>
      </c>
      <c r="B250" s="72" t="s">
        <v>724</v>
      </c>
      <c r="C250" s="72" t="s">
        <v>724</v>
      </c>
      <c r="D250" s="72" t="s">
        <v>723</v>
      </c>
      <c r="E250" s="71" t="s">
        <v>223</v>
      </c>
      <c r="F250" s="72" t="s">
        <v>222</v>
      </c>
      <c r="G250" s="71" t="b">
        <v>0</v>
      </c>
      <c r="H250" s="71" t="b">
        <v>0</v>
      </c>
      <c r="I250" s="70">
        <v>18629</v>
      </c>
      <c r="J250" s="69"/>
      <c r="K250" s="69"/>
      <c r="L250" s="69"/>
    </row>
    <row r="251" spans="1:12" x14ac:dyDescent="0.25">
      <c r="A251" s="68" t="str">
        <f t="shared" si="3"/>
        <v>530200</v>
      </c>
      <c r="B251" s="72" t="s">
        <v>722</v>
      </c>
      <c r="C251" s="72" t="s">
        <v>722</v>
      </c>
      <c r="D251" s="72" t="s">
        <v>721</v>
      </c>
      <c r="E251" s="71" t="s">
        <v>223</v>
      </c>
      <c r="F251" s="72" t="s">
        <v>222</v>
      </c>
      <c r="G251" s="71" t="b">
        <v>0</v>
      </c>
      <c r="H251" s="71" t="b">
        <v>0</v>
      </c>
      <c r="I251" s="70">
        <v>18629</v>
      </c>
      <c r="J251" s="69"/>
      <c r="K251" s="69"/>
      <c r="L251" s="69"/>
    </row>
    <row r="252" spans="1:12" x14ac:dyDescent="0.25">
      <c r="A252" s="68" t="str">
        <f t="shared" si="3"/>
        <v>530300</v>
      </c>
      <c r="B252" s="72" t="s">
        <v>720</v>
      </c>
      <c r="C252" s="72" t="s">
        <v>720</v>
      </c>
      <c r="D252" s="72" t="s">
        <v>719</v>
      </c>
      <c r="E252" s="71" t="s">
        <v>223</v>
      </c>
      <c r="F252" s="72" t="s">
        <v>222</v>
      </c>
      <c r="G252" s="71" t="b">
        <v>0</v>
      </c>
      <c r="H252" s="71" t="b">
        <v>0</v>
      </c>
      <c r="I252" s="70">
        <v>18629</v>
      </c>
      <c r="J252" s="69"/>
      <c r="K252" s="69"/>
      <c r="L252" s="69"/>
    </row>
    <row r="253" spans="1:12" x14ac:dyDescent="0.25">
      <c r="A253" s="68" t="str">
        <f t="shared" si="3"/>
        <v>530400</v>
      </c>
      <c r="B253" s="72" t="s">
        <v>718</v>
      </c>
      <c r="C253" s="72" t="s">
        <v>718</v>
      </c>
      <c r="D253" s="72" t="s">
        <v>715</v>
      </c>
      <c r="E253" s="71" t="s">
        <v>223</v>
      </c>
      <c r="F253" s="72" t="s">
        <v>222</v>
      </c>
      <c r="G253" s="71" t="b">
        <v>0</v>
      </c>
      <c r="H253" s="71" t="b">
        <v>0</v>
      </c>
      <c r="I253" s="70">
        <v>18629</v>
      </c>
      <c r="J253" s="69"/>
      <c r="K253" s="69"/>
      <c r="L253" s="69"/>
    </row>
    <row r="254" spans="1:12" ht="26.25" x14ac:dyDescent="0.25">
      <c r="A254" s="68" t="str">
        <f t="shared" si="3"/>
        <v>530401</v>
      </c>
      <c r="B254" s="72" t="s">
        <v>717</v>
      </c>
      <c r="C254" s="72" t="s">
        <v>717</v>
      </c>
      <c r="D254" s="72" t="s">
        <v>715</v>
      </c>
      <c r="E254" s="71" t="s">
        <v>223</v>
      </c>
      <c r="F254" s="72" t="s">
        <v>222</v>
      </c>
      <c r="G254" s="71" t="b">
        <v>0</v>
      </c>
      <c r="H254" s="71" t="b">
        <v>0</v>
      </c>
      <c r="I254" s="70">
        <v>18629</v>
      </c>
      <c r="J254" s="69"/>
      <c r="K254" s="69"/>
      <c r="L254" s="69"/>
    </row>
    <row r="255" spans="1:12" ht="26.25" x14ac:dyDescent="0.25">
      <c r="A255" s="68" t="str">
        <f t="shared" si="3"/>
        <v>530402</v>
      </c>
      <c r="B255" s="72" t="s">
        <v>716</v>
      </c>
      <c r="C255" s="72" t="s">
        <v>716</v>
      </c>
      <c r="D255" s="72" t="s">
        <v>715</v>
      </c>
      <c r="E255" s="71" t="s">
        <v>223</v>
      </c>
      <c r="F255" s="72" t="s">
        <v>222</v>
      </c>
      <c r="G255" s="71" t="b">
        <v>0</v>
      </c>
      <c r="H255" s="71" t="b">
        <v>0</v>
      </c>
      <c r="I255" s="70">
        <v>18629</v>
      </c>
      <c r="J255" s="69"/>
      <c r="K255" s="69"/>
      <c r="L255" s="69"/>
    </row>
    <row r="256" spans="1:12" ht="26.25" x14ac:dyDescent="0.25">
      <c r="A256" s="68" t="str">
        <f t="shared" si="3"/>
        <v>530500</v>
      </c>
      <c r="B256" s="72" t="s">
        <v>714</v>
      </c>
      <c r="C256" s="72" t="s">
        <v>714</v>
      </c>
      <c r="D256" s="72" t="s">
        <v>712</v>
      </c>
      <c r="E256" s="71" t="s">
        <v>223</v>
      </c>
      <c r="F256" s="72" t="s">
        <v>222</v>
      </c>
      <c r="G256" s="71" t="b">
        <v>0</v>
      </c>
      <c r="H256" s="71" t="b">
        <v>0</v>
      </c>
      <c r="I256" s="70">
        <v>18629</v>
      </c>
      <c r="J256" s="69"/>
      <c r="K256" s="69"/>
      <c r="L256" s="69"/>
    </row>
    <row r="257" spans="1:12" ht="26.25" x14ac:dyDescent="0.25">
      <c r="A257" s="68" t="str">
        <f t="shared" si="3"/>
        <v>530501</v>
      </c>
      <c r="B257" s="72" t="s">
        <v>713</v>
      </c>
      <c r="C257" s="72" t="s">
        <v>713</v>
      </c>
      <c r="D257" s="72" t="s">
        <v>712</v>
      </c>
      <c r="E257" s="71" t="s">
        <v>223</v>
      </c>
      <c r="F257" s="72" t="s">
        <v>222</v>
      </c>
      <c r="G257" s="71" t="b">
        <v>0</v>
      </c>
      <c r="H257" s="71" t="b">
        <v>0</v>
      </c>
      <c r="I257" s="70">
        <v>18629</v>
      </c>
      <c r="J257" s="69"/>
      <c r="K257" s="69"/>
      <c r="L257" s="69"/>
    </row>
    <row r="258" spans="1:12" x14ac:dyDescent="0.25">
      <c r="A258" s="68" t="str">
        <f t="shared" si="3"/>
        <v>530600</v>
      </c>
      <c r="B258" s="72" t="s">
        <v>711</v>
      </c>
      <c r="C258" s="72" t="s">
        <v>711</v>
      </c>
      <c r="D258" s="72" t="s">
        <v>710</v>
      </c>
      <c r="E258" s="71" t="s">
        <v>223</v>
      </c>
      <c r="F258" s="72" t="s">
        <v>222</v>
      </c>
      <c r="G258" s="71" t="b">
        <v>0</v>
      </c>
      <c r="H258" s="71" t="b">
        <v>0</v>
      </c>
      <c r="I258" s="70">
        <v>18629</v>
      </c>
      <c r="J258" s="69"/>
      <c r="K258" s="69"/>
      <c r="L258" s="69"/>
    </row>
    <row r="259" spans="1:12" ht="26.25" x14ac:dyDescent="0.25">
      <c r="A259" s="68" t="str">
        <f t="shared" ref="A259:A322" si="4">LEFT(B259,6)</f>
        <v>530650</v>
      </c>
      <c r="B259" s="72" t="s">
        <v>709</v>
      </c>
      <c r="C259" s="72" t="s">
        <v>709</v>
      </c>
      <c r="D259" s="72" t="s">
        <v>708</v>
      </c>
      <c r="E259" s="71" t="s">
        <v>223</v>
      </c>
      <c r="F259" s="72" t="s">
        <v>222</v>
      </c>
      <c r="G259" s="71" t="b">
        <v>0</v>
      </c>
      <c r="H259" s="71" t="b">
        <v>0</v>
      </c>
      <c r="I259" s="70">
        <v>18629</v>
      </c>
      <c r="J259" s="69"/>
      <c r="K259" s="69"/>
      <c r="L259" s="69"/>
    </row>
    <row r="260" spans="1:12" ht="26.25" x14ac:dyDescent="0.25">
      <c r="A260" s="68" t="str">
        <f t="shared" si="4"/>
        <v>530660</v>
      </c>
      <c r="B260" s="72" t="s">
        <v>707</v>
      </c>
      <c r="C260" s="72" t="s">
        <v>707</v>
      </c>
      <c r="D260" s="72" t="s">
        <v>706</v>
      </c>
      <c r="E260" s="71" t="s">
        <v>223</v>
      </c>
      <c r="F260" s="72" t="s">
        <v>222</v>
      </c>
      <c r="G260" s="71" t="b">
        <v>0</v>
      </c>
      <c r="H260" s="71" t="b">
        <v>0</v>
      </c>
      <c r="I260" s="70">
        <v>18629</v>
      </c>
      <c r="J260" s="69"/>
      <c r="K260" s="69"/>
      <c r="L260" s="69"/>
    </row>
    <row r="261" spans="1:12" x14ac:dyDescent="0.25">
      <c r="A261" s="68" t="str">
        <f t="shared" si="4"/>
        <v>530700</v>
      </c>
      <c r="B261" s="72" t="s">
        <v>705</v>
      </c>
      <c r="C261" s="72" t="s">
        <v>705</v>
      </c>
      <c r="D261" s="72" t="s">
        <v>702</v>
      </c>
      <c r="E261" s="71" t="s">
        <v>223</v>
      </c>
      <c r="F261" s="72" t="s">
        <v>222</v>
      </c>
      <c r="G261" s="71" t="b">
        <v>0</v>
      </c>
      <c r="H261" s="71" t="b">
        <v>0</v>
      </c>
      <c r="I261" s="70">
        <v>18629</v>
      </c>
      <c r="J261" s="69"/>
      <c r="K261" s="69"/>
      <c r="L261" s="69"/>
    </row>
    <row r="262" spans="1:12" x14ac:dyDescent="0.25">
      <c r="A262" s="68" t="str">
        <f t="shared" si="4"/>
        <v>530701</v>
      </c>
      <c r="B262" s="72" t="s">
        <v>704</v>
      </c>
      <c r="C262" s="72" t="s">
        <v>704</v>
      </c>
      <c r="D262" s="72" t="s">
        <v>702</v>
      </c>
      <c r="E262" s="71" t="s">
        <v>223</v>
      </c>
      <c r="F262" s="72" t="s">
        <v>222</v>
      </c>
      <c r="G262" s="71" t="b">
        <v>0</v>
      </c>
      <c r="H262" s="71" t="b">
        <v>0</v>
      </c>
      <c r="I262" s="70">
        <v>18629</v>
      </c>
      <c r="J262" s="69"/>
      <c r="K262" s="69"/>
      <c r="L262" s="69"/>
    </row>
    <row r="263" spans="1:12" x14ac:dyDescent="0.25">
      <c r="A263" s="68" t="str">
        <f t="shared" si="4"/>
        <v>530702</v>
      </c>
      <c r="B263" s="72" t="s">
        <v>703</v>
      </c>
      <c r="C263" s="72" t="s">
        <v>703</v>
      </c>
      <c r="D263" s="72" t="s">
        <v>702</v>
      </c>
      <c r="E263" s="71" t="s">
        <v>223</v>
      </c>
      <c r="F263" s="72" t="s">
        <v>222</v>
      </c>
      <c r="G263" s="71" t="b">
        <v>0</v>
      </c>
      <c r="H263" s="71" t="b">
        <v>0</v>
      </c>
      <c r="I263" s="70">
        <v>18629</v>
      </c>
      <c r="J263" s="69"/>
      <c r="K263" s="69"/>
      <c r="L263" s="69"/>
    </row>
    <row r="264" spans="1:12" x14ac:dyDescent="0.25">
      <c r="A264" s="68" t="str">
        <f t="shared" si="4"/>
        <v>530800</v>
      </c>
      <c r="B264" s="72" t="s">
        <v>701</v>
      </c>
      <c r="C264" s="72" t="s">
        <v>701</v>
      </c>
      <c r="D264" s="72" t="s">
        <v>700</v>
      </c>
      <c r="E264" s="71" t="s">
        <v>223</v>
      </c>
      <c r="F264" s="72" t="s">
        <v>222</v>
      </c>
      <c r="G264" s="71" t="b">
        <v>0</v>
      </c>
      <c r="H264" s="71" t="b">
        <v>0</v>
      </c>
      <c r="I264" s="70">
        <v>18629</v>
      </c>
      <c r="J264" s="69"/>
      <c r="K264" s="69"/>
      <c r="L264" s="69"/>
    </row>
    <row r="265" spans="1:12" x14ac:dyDescent="0.25">
      <c r="A265" s="68" t="str">
        <f t="shared" si="4"/>
        <v>530900</v>
      </c>
      <c r="B265" s="72" t="s">
        <v>699</v>
      </c>
      <c r="C265" s="72" t="s">
        <v>699</v>
      </c>
      <c r="D265" s="72" t="s">
        <v>698</v>
      </c>
      <c r="E265" s="71" t="s">
        <v>223</v>
      </c>
      <c r="F265" s="72" t="s">
        <v>222</v>
      </c>
      <c r="G265" s="71" t="b">
        <v>0</v>
      </c>
      <c r="H265" s="71" t="b">
        <v>0</v>
      </c>
      <c r="I265" s="70">
        <v>18629</v>
      </c>
      <c r="J265" s="69"/>
      <c r="K265" s="69"/>
      <c r="L265" s="69"/>
    </row>
    <row r="266" spans="1:12" x14ac:dyDescent="0.25">
      <c r="A266" s="68" t="str">
        <f t="shared" si="4"/>
        <v>531000</v>
      </c>
      <c r="B266" s="72" t="s">
        <v>697</v>
      </c>
      <c r="C266" s="72" t="s">
        <v>697</v>
      </c>
      <c r="D266" s="72" t="s">
        <v>692</v>
      </c>
      <c r="E266" s="71" t="s">
        <v>223</v>
      </c>
      <c r="F266" s="72" t="s">
        <v>222</v>
      </c>
      <c r="G266" s="71" t="b">
        <v>0</v>
      </c>
      <c r="H266" s="71" t="b">
        <v>0</v>
      </c>
      <c r="I266" s="70">
        <v>18629</v>
      </c>
      <c r="J266" s="69"/>
      <c r="K266" s="69"/>
      <c r="L266" s="69"/>
    </row>
    <row r="267" spans="1:12" x14ac:dyDescent="0.25">
      <c r="A267" s="68" t="str">
        <f t="shared" si="4"/>
        <v>531001</v>
      </c>
      <c r="B267" s="72" t="s">
        <v>696</v>
      </c>
      <c r="C267" s="72" t="s">
        <v>696</v>
      </c>
      <c r="D267" s="72" t="s">
        <v>692</v>
      </c>
      <c r="E267" s="71" t="s">
        <v>223</v>
      </c>
      <c r="F267" s="72" t="s">
        <v>222</v>
      </c>
      <c r="G267" s="71" t="b">
        <v>0</v>
      </c>
      <c r="H267" s="71" t="b">
        <v>0</v>
      </c>
      <c r="I267" s="70">
        <v>18629</v>
      </c>
      <c r="J267" s="69"/>
      <c r="K267" s="69"/>
      <c r="L267" s="69"/>
    </row>
    <row r="268" spans="1:12" x14ac:dyDescent="0.25">
      <c r="A268" s="68" t="str">
        <f t="shared" si="4"/>
        <v>531002</v>
      </c>
      <c r="B268" s="72" t="s">
        <v>695</v>
      </c>
      <c r="C268" s="72" t="s">
        <v>695</v>
      </c>
      <c r="D268" s="72" t="s">
        <v>692</v>
      </c>
      <c r="E268" s="71" t="s">
        <v>223</v>
      </c>
      <c r="F268" s="72" t="s">
        <v>222</v>
      </c>
      <c r="G268" s="71" t="b">
        <v>0</v>
      </c>
      <c r="H268" s="71" t="b">
        <v>0</v>
      </c>
      <c r="I268" s="70">
        <v>18629</v>
      </c>
      <c r="J268" s="69"/>
      <c r="K268" s="69"/>
      <c r="L268" s="69"/>
    </row>
    <row r="269" spans="1:12" x14ac:dyDescent="0.25">
      <c r="A269" s="68" t="str">
        <f t="shared" si="4"/>
        <v>531003</v>
      </c>
      <c r="B269" s="72" t="s">
        <v>694</v>
      </c>
      <c r="C269" s="72" t="s">
        <v>694</v>
      </c>
      <c r="D269" s="72" t="s">
        <v>692</v>
      </c>
      <c r="E269" s="71" t="s">
        <v>223</v>
      </c>
      <c r="F269" s="72" t="s">
        <v>222</v>
      </c>
      <c r="G269" s="71" t="b">
        <v>0</v>
      </c>
      <c r="H269" s="71" t="b">
        <v>0</v>
      </c>
      <c r="I269" s="70">
        <v>18629</v>
      </c>
      <c r="J269" s="69"/>
      <c r="K269" s="69"/>
      <c r="L269" s="69"/>
    </row>
    <row r="270" spans="1:12" x14ac:dyDescent="0.25">
      <c r="A270" s="68" t="str">
        <f t="shared" si="4"/>
        <v>531004</v>
      </c>
      <c r="B270" s="72" t="s">
        <v>693</v>
      </c>
      <c r="C270" s="72" t="s">
        <v>693</v>
      </c>
      <c r="D270" s="72" t="s">
        <v>692</v>
      </c>
      <c r="E270" s="71" t="s">
        <v>223</v>
      </c>
      <c r="F270" s="72" t="s">
        <v>222</v>
      </c>
      <c r="G270" s="71" t="b">
        <v>0</v>
      </c>
      <c r="H270" s="71" t="b">
        <v>0</v>
      </c>
      <c r="I270" s="70">
        <v>18629</v>
      </c>
      <c r="J270" s="69"/>
      <c r="K270" s="69"/>
      <c r="L270" s="69"/>
    </row>
    <row r="271" spans="1:12" x14ac:dyDescent="0.25">
      <c r="A271" s="68" t="str">
        <f t="shared" si="4"/>
        <v>531100</v>
      </c>
      <c r="B271" s="72" t="s">
        <v>691</v>
      </c>
      <c r="C271" s="72" t="s">
        <v>691</v>
      </c>
      <c r="D271" s="72" t="s">
        <v>688</v>
      </c>
      <c r="E271" s="71" t="s">
        <v>223</v>
      </c>
      <c r="F271" s="72" t="s">
        <v>222</v>
      </c>
      <c r="G271" s="71" t="b">
        <v>0</v>
      </c>
      <c r="H271" s="71" t="b">
        <v>0</v>
      </c>
      <c r="I271" s="70">
        <v>18629</v>
      </c>
      <c r="J271" s="69"/>
      <c r="K271" s="69"/>
      <c r="L271" s="69"/>
    </row>
    <row r="272" spans="1:12" x14ac:dyDescent="0.25">
      <c r="A272" s="68" t="str">
        <f t="shared" si="4"/>
        <v>531101</v>
      </c>
      <c r="B272" s="72" t="s">
        <v>690</v>
      </c>
      <c r="C272" s="72" t="s">
        <v>690</v>
      </c>
      <c r="D272" s="72" t="s">
        <v>688</v>
      </c>
      <c r="E272" s="71" t="s">
        <v>223</v>
      </c>
      <c r="F272" s="72" t="s">
        <v>222</v>
      </c>
      <c r="G272" s="71" t="b">
        <v>0</v>
      </c>
      <c r="H272" s="71" t="b">
        <v>0</v>
      </c>
      <c r="I272" s="70">
        <v>18629</v>
      </c>
      <c r="J272" s="69"/>
      <c r="K272" s="69"/>
      <c r="L272" s="69"/>
    </row>
    <row r="273" spans="1:12" x14ac:dyDescent="0.25">
      <c r="A273" s="68" t="str">
        <f t="shared" si="4"/>
        <v>531102</v>
      </c>
      <c r="B273" s="72" t="s">
        <v>689</v>
      </c>
      <c r="C273" s="72" t="s">
        <v>689</v>
      </c>
      <c r="D273" s="72" t="s">
        <v>688</v>
      </c>
      <c r="E273" s="71" t="s">
        <v>223</v>
      </c>
      <c r="F273" s="72" t="s">
        <v>222</v>
      </c>
      <c r="G273" s="71" t="b">
        <v>0</v>
      </c>
      <c r="H273" s="71" t="b">
        <v>0</v>
      </c>
      <c r="I273" s="70">
        <v>18629</v>
      </c>
      <c r="J273" s="69"/>
      <c r="K273" s="69"/>
      <c r="L273" s="69"/>
    </row>
    <row r="274" spans="1:12" x14ac:dyDescent="0.25">
      <c r="A274" s="68" t="str">
        <f t="shared" si="4"/>
        <v>531200</v>
      </c>
      <c r="B274" s="72" t="s">
        <v>687</v>
      </c>
      <c r="C274" s="72" t="s">
        <v>687</v>
      </c>
      <c r="D274" s="72" t="s">
        <v>686</v>
      </c>
      <c r="E274" s="71" t="s">
        <v>223</v>
      </c>
      <c r="F274" s="72" t="s">
        <v>222</v>
      </c>
      <c r="G274" s="71" t="b">
        <v>0</v>
      </c>
      <c r="H274" s="71" t="b">
        <v>0</v>
      </c>
      <c r="I274" s="70">
        <v>18629</v>
      </c>
      <c r="J274" s="69"/>
      <c r="K274" s="69"/>
      <c r="L274" s="69"/>
    </row>
    <row r="275" spans="1:12" x14ac:dyDescent="0.25">
      <c r="A275" s="68" t="str">
        <f t="shared" si="4"/>
        <v>531300</v>
      </c>
      <c r="B275" s="72" t="s">
        <v>685</v>
      </c>
      <c r="C275" s="72" t="s">
        <v>685</v>
      </c>
      <c r="D275" s="72" t="s">
        <v>684</v>
      </c>
      <c r="E275" s="71" t="s">
        <v>223</v>
      </c>
      <c r="F275" s="72" t="s">
        <v>222</v>
      </c>
      <c r="G275" s="71" t="b">
        <v>0</v>
      </c>
      <c r="H275" s="71" t="b">
        <v>0</v>
      </c>
      <c r="I275" s="70">
        <v>18629</v>
      </c>
      <c r="J275" s="69"/>
      <c r="K275" s="69"/>
      <c r="L275" s="69"/>
    </row>
    <row r="276" spans="1:12" x14ac:dyDescent="0.25">
      <c r="A276" s="68" t="str">
        <f t="shared" si="4"/>
        <v>532000</v>
      </c>
      <c r="B276" s="72" t="s">
        <v>683</v>
      </c>
      <c r="C276" s="72" t="s">
        <v>683</v>
      </c>
      <c r="D276" s="72" t="s">
        <v>682</v>
      </c>
      <c r="E276" s="71" t="s">
        <v>223</v>
      </c>
      <c r="F276" s="72" t="s">
        <v>222</v>
      </c>
      <c r="G276" s="71" t="b">
        <v>0</v>
      </c>
      <c r="H276" s="71" t="b">
        <v>0</v>
      </c>
      <c r="I276" s="70">
        <v>18629</v>
      </c>
      <c r="J276" s="69"/>
      <c r="K276" s="69"/>
      <c r="L276" s="69"/>
    </row>
    <row r="277" spans="1:12" x14ac:dyDescent="0.25">
      <c r="A277" s="68" t="str">
        <f t="shared" si="4"/>
        <v>532100</v>
      </c>
      <c r="B277" s="72" t="s">
        <v>681</v>
      </c>
      <c r="C277" s="72" t="s">
        <v>681</v>
      </c>
      <c r="D277" s="72" t="s">
        <v>677</v>
      </c>
      <c r="E277" s="71" t="s">
        <v>223</v>
      </c>
      <c r="F277" s="72" t="s">
        <v>222</v>
      </c>
      <c r="G277" s="71" t="b">
        <v>0</v>
      </c>
      <c r="H277" s="71" t="b">
        <v>0</v>
      </c>
      <c r="I277" s="70">
        <v>18629</v>
      </c>
      <c r="J277" s="69"/>
      <c r="K277" s="69"/>
      <c r="L277" s="69"/>
    </row>
    <row r="278" spans="1:12" x14ac:dyDescent="0.25">
      <c r="A278" s="68" t="str">
        <f t="shared" si="4"/>
        <v>532101</v>
      </c>
      <c r="B278" s="72" t="s">
        <v>680</v>
      </c>
      <c r="C278" s="72" t="s">
        <v>680</v>
      </c>
      <c r="D278" s="72" t="s">
        <v>677</v>
      </c>
      <c r="E278" s="71" t="s">
        <v>223</v>
      </c>
      <c r="F278" s="72" t="s">
        <v>222</v>
      </c>
      <c r="G278" s="71" t="b">
        <v>0</v>
      </c>
      <c r="H278" s="71" t="b">
        <v>0</v>
      </c>
      <c r="I278" s="70">
        <v>18629</v>
      </c>
      <c r="J278" s="69"/>
      <c r="K278" s="69"/>
      <c r="L278" s="69"/>
    </row>
    <row r="279" spans="1:12" x14ac:dyDescent="0.25">
      <c r="A279" s="68" t="str">
        <f t="shared" si="4"/>
        <v>532102</v>
      </c>
      <c r="B279" s="72" t="s">
        <v>679</v>
      </c>
      <c r="C279" s="72" t="s">
        <v>679</v>
      </c>
      <c r="D279" s="72" t="s">
        <v>677</v>
      </c>
      <c r="E279" s="71" t="s">
        <v>223</v>
      </c>
      <c r="F279" s="72" t="s">
        <v>222</v>
      </c>
      <c r="G279" s="71" t="b">
        <v>0</v>
      </c>
      <c r="H279" s="71" t="b">
        <v>0</v>
      </c>
      <c r="I279" s="70">
        <v>18629</v>
      </c>
      <c r="J279" s="69"/>
      <c r="K279" s="69"/>
      <c r="L279" s="69"/>
    </row>
    <row r="280" spans="1:12" ht="26.25" x14ac:dyDescent="0.25">
      <c r="A280" s="68" t="str">
        <f t="shared" si="4"/>
        <v>532103</v>
      </c>
      <c r="B280" s="72" t="s">
        <v>678</v>
      </c>
      <c r="C280" s="72" t="s">
        <v>678</v>
      </c>
      <c r="D280" s="72" t="s">
        <v>677</v>
      </c>
      <c r="E280" s="71" t="s">
        <v>223</v>
      </c>
      <c r="F280" s="72" t="s">
        <v>222</v>
      </c>
      <c r="G280" s="71" t="b">
        <v>0</v>
      </c>
      <c r="H280" s="71" t="b">
        <v>0</v>
      </c>
      <c r="I280" s="70">
        <v>18629</v>
      </c>
      <c r="J280" s="69"/>
      <c r="K280" s="69"/>
      <c r="L280" s="69"/>
    </row>
    <row r="281" spans="1:12" ht="39" x14ac:dyDescent="0.25">
      <c r="A281" s="68" t="str">
        <f t="shared" si="4"/>
        <v>532110</v>
      </c>
      <c r="B281" s="72" t="s">
        <v>676</v>
      </c>
      <c r="C281" s="72" t="s">
        <v>676</v>
      </c>
      <c r="D281" s="72" t="s">
        <v>674</v>
      </c>
      <c r="E281" s="71" t="s">
        <v>223</v>
      </c>
      <c r="F281" s="72" t="s">
        <v>222</v>
      </c>
      <c r="G281" s="71" t="b">
        <v>0</v>
      </c>
      <c r="H281" s="71" t="b">
        <v>0</v>
      </c>
      <c r="I281" s="70">
        <v>18629</v>
      </c>
      <c r="J281" s="69"/>
      <c r="K281" s="69"/>
      <c r="L281" s="69"/>
    </row>
    <row r="282" spans="1:12" ht="39" x14ac:dyDescent="0.25">
      <c r="A282" s="68" t="str">
        <f t="shared" si="4"/>
        <v>532111</v>
      </c>
      <c r="B282" s="72" t="s">
        <v>675</v>
      </c>
      <c r="C282" s="72" t="s">
        <v>675</v>
      </c>
      <c r="D282" s="72" t="s">
        <v>674</v>
      </c>
      <c r="E282" s="71" t="s">
        <v>223</v>
      </c>
      <c r="F282" s="72" t="s">
        <v>222</v>
      </c>
      <c r="G282" s="71" t="b">
        <v>0</v>
      </c>
      <c r="H282" s="71" t="b">
        <v>0</v>
      </c>
      <c r="I282" s="70">
        <v>18629</v>
      </c>
      <c r="J282" s="69"/>
      <c r="K282" s="69"/>
      <c r="L282" s="69"/>
    </row>
    <row r="283" spans="1:12" ht="39" x14ac:dyDescent="0.25">
      <c r="A283" s="68" t="str">
        <f t="shared" si="4"/>
        <v>532120</v>
      </c>
      <c r="B283" s="72" t="s">
        <v>673</v>
      </c>
      <c r="C283" s="72" t="s">
        <v>673</v>
      </c>
      <c r="D283" s="72" t="s">
        <v>671</v>
      </c>
      <c r="E283" s="71" t="s">
        <v>223</v>
      </c>
      <c r="F283" s="72" t="s">
        <v>222</v>
      </c>
      <c r="G283" s="71" t="b">
        <v>0</v>
      </c>
      <c r="H283" s="71" t="b">
        <v>0</v>
      </c>
      <c r="I283" s="70">
        <v>18629</v>
      </c>
      <c r="J283" s="69"/>
      <c r="K283" s="69"/>
      <c r="L283" s="69"/>
    </row>
    <row r="284" spans="1:12" ht="39" x14ac:dyDescent="0.25">
      <c r="A284" s="68" t="str">
        <f t="shared" si="4"/>
        <v>532121</v>
      </c>
      <c r="B284" s="72" t="s">
        <v>672</v>
      </c>
      <c r="C284" s="72" t="s">
        <v>672</v>
      </c>
      <c r="D284" s="72" t="s">
        <v>671</v>
      </c>
      <c r="E284" s="71" t="s">
        <v>223</v>
      </c>
      <c r="F284" s="72" t="s">
        <v>222</v>
      </c>
      <c r="G284" s="71" t="b">
        <v>0</v>
      </c>
      <c r="H284" s="71" t="b">
        <v>0</v>
      </c>
      <c r="I284" s="70">
        <v>18629</v>
      </c>
      <c r="J284" s="69"/>
      <c r="K284" s="69"/>
      <c r="L284" s="69"/>
    </row>
    <row r="285" spans="1:12" ht="39" x14ac:dyDescent="0.25">
      <c r="A285" s="68" t="str">
        <f t="shared" si="4"/>
        <v>532130</v>
      </c>
      <c r="B285" s="72" t="s">
        <v>670</v>
      </c>
      <c r="C285" s="72" t="s">
        <v>670</v>
      </c>
      <c r="D285" s="72" t="s">
        <v>668</v>
      </c>
      <c r="E285" s="71" t="s">
        <v>223</v>
      </c>
      <c r="F285" s="72" t="s">
        <v>222</v>
      </c>
      <c r="G285" s="71" t="b">
        <v>0</v>
      </c>
      <c r="H285" s="71" t="b">
        <v>0</v>
      </c>
      <c r="I285" s="70">
        <v>18629</v>
      </c>
      <c r="J285" s="69"/>
      <c r="K285" s="69"/>
      <c r="L285" s="69"/>
    </row>
    <row r="286" spans="1:12" ht="39" x14ac:dyDescent="0.25">
      <c r="A286" s="68" t="str">
        <f t="shared" si="4"/>
        <v>532131</v>
      </c>
      <c r="B286" s="72" t="s">
        <v>669</v>
      </c>
      <c r="C286" s="72" t="s">
        <v>669</v>
      </c>
      <c r="D286" s="72" t="s">
        <v>668</v>
      </c>
      <c r="E286" s="71" t="s">
        <v>223</v>
      </c>
      <c r="F286" s="72" t="s">
        <v>222</v>
      </c>
      <c r="G286" s="71" t="b">
        <v>0</v>
      </c>
      <c r="H286" s="71" t="b">
        <v>0</v>
      </c>
      <c r="I286" s="70">
        <v>18629</v>
      </c>
      <c r="J286" s="69"/>
      <c r="K286" s="69"/>
      <c r="L286" s="69"/>
    </row>
    <row r="287" spans="1:12" x14ac:dyDescent="0.25">
      <c r="A287" s="68" t="str">
        <f t="shared" si="4"/>
        <v>532200</v>
      </c>
      <c r="B287" s="72" t="s">
        <v>667</v>
      </c>
      <c r="C287" s="72" t="s">
        <v>667</v>
      </c>
      <c r="D287" s="72" t="s">
        <v>665</v>
      </c>
      <c r="E287" s="71" t="s">
        <v>223</v>
      </c>
      <c r="F287" s="72" t="s">
        <v>222</v>
      </c>
      <c r="G287" s="71" t="b">
        <v>0</v>
      </c>
      <c r="H287" s="71" t="b">
        <v>0</v>
      </c>
      <c r="I287" s="70">
        <v>18629</v>
      </c>
      <c r="J287" s="69"/>
      <c r="K287" s="69"/>
      <c r="L287" s="69"/>
    </row>
    <row r="288" spans="1:12" x14ac:dyDescent="0.25">
      <c r="A288" s="68" t="str">
        <f t="shared" si="4"/>
        <v>532201</v>
      </c>
      <c r="B288" s="72" t="s">
        <v>666</v>
      </c>
      <c r="C288" s="72" t="s">
        <v>666</v>
      </c>
      <c r="D288" s="72" t="s">
        <v>665</v>
      </c>
      <c r="E288" s="71" t="s">
        <v>223</v>
      </c>
      <c r="F288" s="72" t="s">
        <v>222</v>
      </c>
      <c r="G288" s="71" t="b">
        <v>0</v>
      </c>
      <c r="H288" s="71" t="b">
        <v>0</v>
      </c>
      <c r="I288" s="70">
        <v>18629</v>
      </c>
      <c r="J288" s="69"/>
      <c r="K288" s="69"/>
      <c r="L288" s="69"/>
    </row>
    <row r="289" spans="1:12" ht="26.25" x14ac:dyDescent="0.25">
      <c r="A289" s="68" t="str">
        <f t="shared" si="4"/>
        <v>532210</v>
      </c>
      <c r="B289" s="72" t="s">
        <v>664</v>
      </c>
      <c r="C289" s="72" t="s">
        <v>664</v>
      </c>
      <c r="D289" s="72" t="s">
        <v>663</v>
      </c>
      <c r="E289" s="71" t="s">
        <v>223</v>
      </c>
      <c r="F289" s="72" t="s">
        <v>222</v>
      </c>
      <c r="G289" s="71" t="b">
        <v>0</v>
      </c>
      <c r="H289" s="71" t="b">
        <v>0</v>
      </c>
      <c r="I289" s="70">
        <v>18629</v>
      </c>
      <c r="J289" s="69"/>
      <c r="K289" s="69"/>
      <c r="L289" s="69"/>
    </row>
    <row r="290" spans="1:12" ht="39" x14ac:dyDescent="0.25">
      <c r="A290" s="68" t="str">
        <f t="shared" si="4"/>
        <v>532220</v>
      </c>
      <c r="B290" s="72" t="s">
        <v>662</v>
      </c>
      <c r="C290" s="72" t="s">
        <v>662</v>
      </c>
      <c r="D290" s="72" t="s">
        <v>661</v>
      </c>
      <c r="E290" s="71" t="s">
        <v>223</v>
      </c>
      <c r="F290" s="72" t="s">
        <v>222</v>
      </c>
      <c r="G290" s="71" t="b">
        <v>0</v>
      </c>
      <c r="H290" s="71" t="b">
        <v>0</v>
      </c>
      <c r="I290" s="70">
        <v>18629</v>
      </c>
      <c r="J290" s="69"/>
      <c r="K290" s="69"/>
      <c r="L290" s="69"/>
    </row>
    <row r="291" spans="1:12" ht="26.25" x14ac:dyDescent="0.25">
      <c r="A291" s="68" t="str">
        <f t="shared" si="4"/>
        <v>532230</v>
      </c>
      <c r="B291" s="72" t="s">
        <v>660</v>
      </c>
      <c r="C291" s="72" t="s">
        <v>660</v>
      </c>
      <c r="D291" s="72" t="s">
        <v>659</v>
      </c>
      <c r="E291" s="71" t="s">
        <v>223</v>
      </c>
      <c r="F291" s="72" t="s">
        <v>222</v>
      </c>
      <c r="G291" s="71" t="b">
        <v>0</v>
      </c>
      <c r="H291" s="71" t="b">
        <v>0</v>
      </c>
      <c r="I291" s="70">
        <v>18629</v>
      </c>
      <c r="J291" s="69"/>
      <c r="K291" s="69"/>
      <c r="L291" s="69"/>
    </row>
    <row r="292" spans="1:12" x14ac:dyDescent="0.25">
      <c r="A292" s="68" t="str">
        <f t="shared" si="4"/>
        <v>532300</v>
      </c>
      <c r="B292" s="72" t="s">
        <v>658</v>
      </c>
      <c r="C292" s="72" t="s">
        <v>658</v>
      </c>
      <c r="D292" s="72" t="s">
        <v>651</v>
      </c>
      <c r="E292" s="71" t="s">
        <v>223</v>
      </c>
      <c r="F292" s="72" t="s">
        <v>222</v>
      </c>
      <c r="G292" s="71" t="b">
        <v>0</v>
      </c>
      <c r="H292" s="71" t="b">
        <v>0</v>
      </c>
      <c r="I292" s="70">
        <v>18629</v>
      </c>
      <c r="J292" s="69"/>
      <c r="K292" s="69"/>
      <c r="L292" s="69"/>
    </row>
    <row r="293" spans="1:12" x14ac:dyDescent="0.25">
      <c r="A293" s="68" t="str">
        <f t="shared" si="4"/>
        <v>532301</v>
      </c>
      <c r="B293" s="72" t="s">
        <v>657</v>
      </c>
      <c r="C293" s="72" t="s">
        <v>657</v>
      </c>
      <c r="D293" s="72" t="s">
        <v>651</v>
      </c>
      <c r="E293" s="71" t="s">
        <v>223</v>
      </c>
      <c r="F293" s="72" t="s">
        <v>222</v>
      </c>
      <c r="G293" s="71" t="b">
        <v>0</v>
      </c>
      <c r="H293" s="71" t="b">
        <v>0</v>
      </c>
      <c r="I293" s="70">
        <v>18629</v>
      </c>
      <c r="J293" s="69"/>
      <c r="K293" s="69"/>
      <c r="L293" s="69"/>
    </row>
    <row r="294" spans="1:12" x14ac:dyDescent="0.25">
      <c r="A294" s="68" t="str">
        <f t="shared" si="4"/>
        <v>532302</v>
      </c>
      <c r="B294" s="72" t="s">
        <v>656</v>
      </c>
      <c r="C294" s="72" t="s">
        <v>656</v>
      </c>
      <c r="D294" s="72" t="s">
        <v>651</v>
      </c>
      <c r="E294" s="71" t="s">
        <v>223</v>
      </c>
      <c r="F294" s="72" t="s">
        <v>222</v>
      </c>
      <c r="G294" s="71" t="b">
        <v>0</v>
      </c>
      <c r="H294" s="71" t="b">
        <v>0</v>
      </c>
      <c r="I294" s="70">
        <v>18629</v>
      </c>
      <c r="J294" s="69"/>
      <c r="K294" s="69"/>
      <c r="L294" s="69"/>
    </row>
    <row r="295" spans="1:12" x14ac:dyDescent="0.25">
      <c r="A295" s="68" t="str">
        <f t="shared" si="4"/>
        <v>532303</v>
      </c>
      <c r="B295" s="72" t="s">
        <v>655</v>
      </c>
      <c r="C295" s="72" t="s">
        <v>655</v>
      </c>
      <c r="D295" s="72" t="s">
        <v>651</v>
      </c>
      <c r="E295" s="71" t="s">
        <v>223</v>
      </c>
      <c r="F295" s="72" t="s">
        <v>222</v>
      </c>
      <c r="G295" s="71" t="b">
        <v>0</v>
      </c>
      <c r="H295" s="71" t="b">
        <v>0</v>
      </c>
      <c r="I295" s="70">
        <v>18629</v>
      </c>
      <c r="J295" s="69"/>
      <c r="K295" s="69"/>
      <c r="L295" s="69"/>
    </row>
    <row r="296" spans="1:12" ht="26.25" x14ac:dyDescent="0.25">
      <c r="A296" s="68" t="str">
        <f t="shared" si="4"/>
        <v>532304</v>
      </c>
      <c r="B296" s="72" t="s">
        <v>654</v>
      </c>
      <c r="C296" s="72" t="s">
        <v>654</v>
      </c>
      <c r="D296" s="72" t="s">
        <v>651</v>
      </c>
      <c r="E296" s="71" t="s">
        <v>223</v>
      </c>
      <c r="F296" s="72" t="s">
        <v>222</v>
      </c>
      <c r="G296" s="71" t="b">
        <v>0</v>
      </c>
      <c r="H296" s="71" t="b">
        <v>0</v>
      </c>
      <c r="I296" s="70">
        <v>18629</v>
      </c>
      <c r="J296" s="69"/>
      <c r="K296" s="69"/>
      <c r="L296" s="69"/>
    </row>
    <row r="297" spans="1:12" ht="26.25" x14ac:dyDescent="0.25">
      <c r="A297" s="68" t="str">
        <f t="shared" si="4"/>
        <v>532305</v>
      </c>
      <c r="B297" s="72" t="s">
        <v>653</v>
      </c>
      <c r="C297" s="72" t="s">
        <v>653</v>
      </c>
      <c r="D297" s="72" t="s">
        <v>651</v>
      </c>
      <c r="E297" s="71" t="s">
        <v>223</v>
      </c>
      <c r="F297" s="72" t="s">
        <v>222</v>
      </c>
      <c r="G297" s="71" t="b">
        <v>0</v>
      </c>
      <c r="H297" s="71" t="b">
        <v>0</v>
      </c>
      <c r="I297" s="70">
        <v>18629</v>
      </c>
      <c r="J297" s="69"/>
      <c r="K297" s="69"/>
      <c r="L297" s="69"/>
    </row>
    <row r="298" spans="1:12" x14ac:dyDescent="0.25">
      <c r="A298" s="68" t="str">
        <f t="shared" si="4"/>
        <v>532306</v>
      </c>
      <c r="B298" s="72" t="s">
        <v>652</v>
      </c>
      <c r="C298" s="72" t="s">
        <v>652</v>
      </c>
      <c r="D298" s="72" t="s">
        <v>651</v>
      </c>
      <c r="E298" s="71" t="s">
        <v>223</v>
      </c>
      <c r="F298" s="72" t="s">
        <v>222</v>
      </c>
      <c r="G298" s="71" t="b">
        <v>0</v>
      </c>
      <c r="H298" s="71" t="b">
        <v>0</v>
      </c>
      <c r="I298" s="70">
        <v>18629</v>
      </c>
      <c r="J298" s="69"/>
      <c r="K298" s="69"/>
      <c r="L298" s="69"/>
    </row>
    <row r="299" spans="1:12" x14ac:dyDescent="0.25">
      <c r="A299" s="68" t="str">
        <f t="shared" si="4"/>
        <v>532400</v>
      </c>
      <c r="B299" s="72" t="s">
        <v>650</v>
      </c>
      <c r="C299" s="72" t="s">
        <v>650</v>
      </c>
      <c r="D299" s="72" t="s">
        <v>649</v>
      </c>
      <c r="E299" s="71" t="s">
        <v>223</v>
      </c>
      <c r="F299" s="72" t="s">
        <v>222</v>
      </c>
      <c r="G299" s="71" t="b">
        <v>0</v>
      </c>
      <c r="H299" s="71" t="b">
        <v>0</v>
      </c>
      <c r="I299" s="70">
        <v>18629</v>
      </c>
      <c r="J299" s="69"/>
      <c r="K299" s="69"/>
      <c r="L299" s="69"/>
    </row>
    <row r="300" spans="1:12" x14ac:dyDescent="0.25">
      <c r="A300" s="68" t="str">
        <f t="shared" si="4"/>
        <v>532500</v>
      </c>
      <c r="B300" s="72" t="s">
        <v>648</v>
      </c>
      <c r="C300" s="72" t="s">
        <v>648</v>
      </c>
      <c r="D300" s="72" t="s">
        <v>647</v>
      </c>
      <c r="E300" s="71" t="s">
        <v>223</v>
      </c>
      <c r="F300" s="72" t="s">
        <v>222</v>
      </c>
      <c r="G300" s="71" t="b">
        <v>0</v>
      </c>
      <c r="H300" s="71" t="b">
        <v>0</v>
      </c>
      <c r="I300" s="70">
        <v>18629</v>
      </c>
      <c r="J300" s="69"/>
      <c r="K300" s="69"/>
      <c r="L300" s="69"/>
    </row>
    <row r="301" spans="1:12" x14ac:dyDescent="0.25">
      <c r="A301" s="68" t="str">
        <f t="shared" si="4"/>
        <v>532600</v>
      </c>
      <c r="B301" s="72" t="s">
        <v>646</v>
      </c>
      <c r="C301" s="72" t="s">
        <v>646</v>
      </c>
      <c r="D301" s="72" t="s">
        <v>645</v>
      </c>
      <c r="E301" s="71" t="s">
        <v>223</v>
      </c>
      <c r="F301" s="72" t="s">
        <v>222</v>
      </c>
      <c r="G301" s="71" t="b">
        <v>0</v>
      </c>
      <c r="H301" s="71" t="b">
        <v>0</v>
      </c>
      <c r="I301" s="70">
        <v>18629</v>
      </c>
      <c r="J301" s="69"/>
      <c r="K301" s="69"/>
      <c r="L301" s="69"/>
    </row>
    <row r="302" spans="1:12" x14ac:dyDescent="0.25">
      <c r="A302" s="68" t="str">
        <f t="shared" si="4"/>
        <v>533000</v>
      </c>
      <c r="B302" s="72" t="s">
        <v>644</v>
      </c>
      <c r="C302" s="72" t="s">
        <v>644</v>
      </c>
      <c r="D302" s="72" t="s">
        <v>643</v>
      </c>
      <c r="E302" s="71" t="s">
        <v>223</v>
      </c>
      <c r="F302" s="72" t="s">
        <v>222</v>
      </c>
      <c r="G302" s="71" t="b">
        <v>0</v>
      </c>
      <c r="H302" s="71" t="b">
        <v>0</v>
      </c>
      <c r="I302" s="70">
        <v>18629</v>
      </c>
      <c r="J302" s="69"/>
      <c r="K302" s="69"/>
      <c r="L302" s="69"/>
    </row>
    <row r="303" spans="1:12" x14ac:dyDescent="0.25">
      <c r="A303" s="68" t="str">
        <f t="shared" si="4"/>
        <v>533100</v>
      </c>
      <c r="B303" s="72" t="s">
        <v>642</v>
      </c>
      <c r="C303" s="72" t="s">
        <v>642</v>
      </c>
      <c r="D303" s="72" t="s">
        <v>641</v>
      </c>
      <c r="E303" s="71" t="s">
        <v>223</v>
      </c>
      <c r="F303" s="72" t="s">
        <v>222</v>
      </c>
      <c r="G303" s="71" t="b">
        <v>0</v>
      </c>
      <c r="H303" s="71" t="b">
        <v>0</v>
      </c>
      <c r="I303" s="70">
        <v>18629</v>
      </c>
      <c r="J303" s="69"/>
      <c r="K303" s="69"/>
      <c r="L303" s="69"/>
    </row>
    <row r="304" spans="1:12" ht="26.25" x14ac:dyDescent="0.25">
      <c r="A304" s="68" t="str">
        <f t="shared" si="4"/>
        <v>534000</v>
      </c>
      <c r="B304" s="72" t="s">
        <v>640</v>
      </c>
      <c r="C304" s="72" t="s">
        <v>640</v>
      </c>
      <c r="D304" s="72" t="s">
        <v>636</v>
      </c>
      <c r="E304" s="71" t="s">
        <v>223</v>
      </c>
      <c r="F304" s="72" t="s">
        <v>222</v>
      </c>
      <c r="G304" s="71" t="b">
        <v>0</v>
      </c>
      <c r="H304" s="71" t="b">
        <v>0</v>
      </c>
      <c r="I304" s="70">
        <v>18629</v>
      </c>
      <c r="J304" s="69"/>
      <c r="K304" s="69"/>
      <c r="L304" s="69"/>
    </row>
    <row r="305" spans="1:12" ht="26.25" x14ac:dyDescent="0.25">
      <c r="A305" s="68" t="str">
        <f t="shared" si="4"/>
        <v>534001</v>
      </c>
      <c r="B305" s="72" t="s">
        <v>639</v>
      </c>
      <c r="C305" s="72" t="s">
        <v>639</v>
      </c>
      <c r="D305" s="72" t="s">
        <v>636</v>
      </c>
      <c r="E305" s="71" t="s">
        <v>223</v>
      </c>
      <c r="F305" s="72" t="s">
        <v>222</v>
      </c>
      <c r="G305" s="71" t="b">
        <v>0</v>
      </c>
      <c r="H305" s="71" t="b">
        <v>0</v>
      </c>
      <c r="I305" s="70">
        <v>18629</v>
      </c>
      <c r="J305" s="69"/>
      <c r="K305" s="69"/>
      <c r="L305" s="69"/>
    </row>
    <row r="306" spans="1:12" ht="26.25" x14ac:dyDescent="0.25">
      <c r="A306" s="68" t="str">
        <f t="shared" si="4"/>
        <v>534002</v>
      </c>
      <c r="B306" s="72" t="s">
        <v>638</v>
      </c>
      <c r="C306" s="72" t="s">
        <v>638</v>
      </c>
      <c r="D306" s="72" t="s">
        <v>636</v>
      </c>
      <c r="E306" s="71" t="s">
        <v>223</v>
      </c>
      <c r="F306" s="72" t="s">
        <v>222</v>
      </c>
      <c r="G306" s="71" t="b">
        <v>0</v>
      </c>
      <c r="H306" s="71" t="b">
        <v>0</v>
      </c>
      <c r="I306" s="70">
        <v>18629</v>
      </c>
      <c r="J306" s="69"/>
      <c r="K306" s="69"/>
      <c r="L306" s="69"/>
    </row>
    <row r="307" spans="1:12" ht="26.25" x14ac:dyDescent="0.25">
      <c r="A307" s="68" t="str">
        <f t="shared" si="4"/>
        <v>534003</v>
      </c>
      <c r="B307" s="72" t="s">
        <v>637</v>
      </c>
      <c r="C307" s="72" t="s">
        <v>637</v>
      </c>
      <c r="D307" s="72" t="s">
        <v>636</v>
      </c>
      <c r="E307" s="71" t="s">
        <v>223</v>
      </c>
      <c r="F307" s="72" t="s">
        <v>222</v>
      </c>
      <c r="G307" s="71" t="b">
        <v>0</v>
      </c>
      <c r="H307" s="71" t="b">
        <v>0</v>
      </c>
      <c r="I307" s="70">
        <v>18629</v>
      </c>
      <c r="J307" s="69"/>
      <c r="K307" s="69"/>
      <c r="L307" s="69"/>
    </row>
    <row r="308" spans="1:12" x14ac:dyDescent="0.25">
      <c r="A308" s="68" t="str">
        <f t="shared" si="4"/>
        <v>534100</v>
      </c>
      <c r="B308" s="72" t="s">
        <v>635</v>
      </c>
      <c r="C308" s="72" t="s">
        <v>635</v>
      </c>
      <c r="D308" s="72" t="s">
        <v>629</v>
      </c>
      <c r="E308" s="71" t="s">
        <v>223</v>
      </c>
      <c r="F308" s="72" t="s">
        <v>222</v>
      </c>
      <c r="G308" s="71" t="b">
        <v>0</v>
      </c>
      <c r="H308" s="71" t="b">
        <v>0</v>
      </c>
      <c r="I308" s="70">
        <v>18629</v>
      </c>
      <c r="J308" s="69"/>
      <c r="K308" s="69"/>
      <c r="L308" s="69"/>
    </row>
    <row r="309" spans="1:12" x14ac:dyDescent="0.25">
      <c r="A309" s="68" t="str">
        <f t="shared" si="4"/>
        <v>534101</v>
      </c>
      <c r="B309" s="72" t="s">
        <v>634</v>
      </c>
      <c r="C309" s="72" t="s">
        <v>634</v>
      </c>
      <c r="D309" s="72" t="s">
        <v>629</v>
      </c>
      <c r="E309" s="71" t="s">
        <v>223</v>
      </c>
      <c r="F309" s="72" t="s">
        <v>222</v>
      </c>
      <c r="G309" s="71" t="b">
        <v>0</v>
      </c>
      <c r="H309" s="71" t="b">
        <v>0</v>
      </c>
      <c r="I309" s="70">
        <v>18629</v>
      </c>
      <c r="J309" s="69"/>
      <c r="K309" s="69"/>
      <c r="L309" s="69"/>
    </row>
    <row r="310" spans="1:12" x14ac:dyDescent="0.25">
      <c r="A310" s="68" t="str">
        <f t="shared" si="4"/>
        <v>534102</v>
      </c>
      <c r="B310" s="72" t="s">
        <v>633</v>
      </c>
      <c r="C310" s="72" t="s">
        <v>633</v>
      </c>
      <c r="D310" s="72" t="s">
        <v>629</v>
      </c>
      <c r="E310" s="71" t="s">
        <v>223</v>
      </c>
      <c r="F310" s="72" t="s">
        <v>222</v>
      </c>
      <c r="G310" s="71" t="b">
        <v>0</v>
      </c>
      <c r="H310" s="71" t="b">
        <v>0</v>
      </c>
      <c r="I310" s="70">
        <v>18629</v>
      </c>
      <c r="J310" s="69"/>
      <c r="K310" s="69"/>
      <c r="L310" s="69"/>
    </row>
    <row r="311" spans="1:12" x14ac:dyDescent="0.25">
      <c r="A311" s="68" t="str">
        <f t="shared" si="4"/>
        <v>534103</v>
      </c>
      <c r="B311" s="72" t="s">
        <v>632</v>
      </c>
      <c r="C311" s="72" t="s">
        <v>632</v>
      </c>
      <c r="D311" s="72" t="s">
        <v>629</v>
      </c>
      <c r="E311" s="71" t="s">
        <v>223</v>
      </c>
      <c r="F311" s="72" t="s">
        <v>222</v>
      </c>
      <c r="G311" s="71" t="b">
        <v>0</v>
      </c>
      <c r="H311" s="71" t="b">
        <v>0</v>
      </c>
      <c r="I311" s="70">
        <v>18629</v>
      </c>
      <c r="J311" s="69"/>
      <c r="K311" s="69"/>
      <c r="L311" s="69"/>
    </row>
    <row r="312" spans="1:12" x14ac:dyDescent="0.25">
      <c r="A312" s="68" t="str">
        <f t="shared" si="4"/>
        <v>534104</v>
      </c>
      <c r="B312" s="72" t="s">
        <v>631</v>
      </c>
      <c r="C312" s="72" t="s">
        <v>631</v>
      </c>
      <c r="D312" s="72" t="s">
        <v>629</v>
      </c>
      <c r="E312" s="71" t="s">
        <v>223</v>
      </c>
      <c r="F312" s="72" t="s">
        <v>222</v>
      </c>
      <c r="G312" s="71" t="b">
        <v>0</v>
      </c>
      <c r="H312" s="71" t="b">
        <v>0</v>
      </c>
      <c r="I312" s="70">
        <v>18629</v>
      </c>
      <c r="J312" s="69"/>
      <c r="K312" s="69"/>
      <c r="L312" s="69"/>
    </row>
    <row r="313" spans="1:12" x14ac:dyDescent="0.25">
      <c r="A313" s="68" t="str">
        <f t="shared" si="4"/>
        <v>534105</v>
      </c>
      <c r="B313" s="72" t="s">
        <v>630</v>
      </c>
      <c r="C313" s="72" t="s">
        <v>630</v>
      </c>
      <c r="D313" s="72" t="s">
        <v>629</v>
      </c>
      <c r="E313" s="71" t="s">
        <v>223</v>
      </c>
      <c r="F313" s="72" t="s">
        <v>222</v>
      </c>
      <c r="G313" s="71" t="b">
        <v>0</v>
      </c>
      <c r="H313" s="71" t="b">
        <v>0</v>
      </c>
      <c r="I313" s="70">
        <v>18629</v>
      </c>
      <c r="J313" s="69"/>
      <c r="K313" s="69"/>
      <c r="L313" s="69"/>
    </row>
    <row r="314" spans="1:12" x14ac:dyDescent="0.25">
      <c r="A314" s="68" t="str">
        <f t="shared" si="4"/>
        <v>534200</v>
      </c>
      <c r="B314" s="72" t="s">
        <v>628</v>
      </c>
      <c r="C314" s="72" t="s">
        <v>628</v>
      </c>
      <c r="D314" s="72" t="s">
        <v>624</v>
      </c>
      <c r="E314" s="71" t="s">
        <v>223</v>
      </c>
      <c r="F314" s="72" t="s">
        <v>222</v>
      </c>
      <c r="G314" s="71" t="b">
        <v>0</v>
      </c>
      <c r="H314" s="71" t="b">
        <v>0</v>
      </c>
      <c r="I314" s="70">
        <v>18629</v>
      </c>
      <c r="J314" s="69"/>
      <c r="K314" s="69"/>
      <c r="L314" s="69"/>
    </row>
    <row r="315" spans="1:12" x14ac:dyDescent="0.25">
      <c r="A315" s="68" t="str">
        <f t="shared" si="4"/>
        <v>534201</v>
      </c>
      <c r="B315" s="72" t="s">
        <v>627</v>
      </c>
      <c r="C315" s="72" t="s">
        <v>627</v>
      </c>
      <c r="D315" s="72" t="s">
        <v>624</v>
      </c>
      <c r="E315" s="71" t="s">
        <v>223</v>
      </c>
      <c r="F315" s="72" t="s">
        <v>222</v>
      </c>
      <c r="G315" s="71" t="b">
        <v>0</v>
      </c>
      <c r="H315" s="71" t="b">
        <v>0</v>
      </c>
      <c r="I315" s="70">
        <v>18629</v>
      </c>
      <c r="J315" s="69"/>
      <c r="K315" s="69"/>
      <c r="L315" s="69"/>
    </row>
    <row r="316" spans="1:12" x14ac:dyDescent="0.25">
      <c r="A316" s="68" t="str">
        <f t="shared" si="4"/>
        <v>534202</v>
      </c>
      <c r="B316" s="72" t="s">
        <v>626</v>
      </c>
      <c r="C316" s="72" t="s">
        <v>626</v>
      </c>
      <c r="D316" s="72" t="s">
        <v>624</v>
      </c>
      <c r="E316" s="71" t="s">
        <v>223</v>
      </c>
      <c r="F316" s="72" t="s">
        <v>222</v>
      </c>
      <c r="G316" s="71" t="b">
        <v>0</v>
      </c>
      <c r="H316" s="71" t="b">
        <v>0</v>
      </c>
      <c r="I316" s="70">
        <v>18629</v>
      </c>
      <c r="J316" s="69"/>
      <c r="K316" s="69"/>
      <c r="L316" s="69"/>
    </row>
    <row r="317" spans="1:12" x14ac:dyDescent="0.25">
      <c r="A317" s="68" t="str">
        <f t="shared" si="4"/>
        <v>534203</v>
      </c>
      <c r="B317" s="72" t="s">
        <v>625</v>
      </c>
      <c r="C317" s="72" t="s">
        <v>625</v>
      </c>
      <c r="D317" s="72" t="s">
        <v>624</v>
      </c>
      <c r="E317" s="71" t="s">
        <v>223</v>
      </c>
      <c r="F317" s="72" t="s">
        <v>222</v>
      </c>
      <c r="G317" s="71" t="b">
        <v>0</v>
      </c>
      <c r="H317" s="71" t="b">
        <v>0</v>
      </c>
      <c r="I317" s="70">
        <v>18629</v>
      </c>
      <c r="J317" s="69"/>
      <c r="K317" s="69"/>
      <c r="L317" s="69"/>
    </row>
    <row r="318" spans="1:12" x14ac:dyDescent="0.25">
      <c r="A318" s="68" t="str">
        <f t="shared" si="4"/>
        <v>534300</v>
      </c>
      <c r="B318" s="72" t="s">
        <v>623</v>
      </c>
      <c r="C318" s="72" t="s">
        <v>623</v>
      </c>
      <c r="D318" s="72" t="s">
        <v>619</v>
      </c>
      <c r="E318" s="71" t="s">
        <v>223</v>
      </c>
      <c r="F318" s="72" t="s">
        <v>222</v>
      </c>
      <c r="G318" s="71" t="b">
        <v>0</v>
      </c>
      <c r="H318" s="71" t="b">
        <v>0</v>
      </c>
      <c r="I318" s="70">
        <v>18629</v>
      </c>
      <c r="J318" s="69"/>
      <c r="K318" s="69"/>
      <c r="L318" s="69"/>
    </row>
    <row r="319" spans="1:12" x14ac:dyDescent="0.25">
      <c r="A319" s="68" t="str">
        <f t="shared" si="4"/>
        <v>534301</v>
      </c>
      <c r="B319" s="72" t="s">
        <v>622</v>
      </c>
      <c r="C319" s="72" t="s">
        <v>622</v>
      </c>
      <c r="D319" s="72" t="s">
        <v>619</v>
      </c>
      <c r="E319" s="71" t="s">
        <v>223</v>
      </c>
      <c r="F319" s="72" t="s">
        <v>222</v>
      </c>
      <c r="G319" s="71" t="b">
        <v>0</v>
      </c>
      <c r="H319" s="71" t="b">
        <v>0</v>
      </c>
      <c r="I319" s="70">
        <v>18629</v>
      </c>
      <c r="J319" s="69"/>
      <c r="K319" s="69"/>
      <c r="L319" s="69"/>
    </row>
    <row r="320" spans="1:12" x14ac:dyDescent="0.25">
      <c r="A320" s="68" t="str">
        <f t="shared" si="4"/>
        <v>534302</v>
      </c>
      <c r="B320" s="72" t="s">
        <v>621</v>
      </c>
      <c r="C320" s="72" t="s">
        <v>621</v>
      </c>
      <c r="D320" s="72" t="s">
        <v>619</v>
      </c>
      <c r="E320" s="71" t="s">
        <v>223</v>
      </c>
      <c r="F320" s="72" t="s">
        <v>222</v>
      </c>
      <c r="G320" s="71" t="b">
        <v>0</v>
      </c>
      <c r="H320" s="71" t="b">
        <v>0</v>
      </c>
      <c r="I320" s="70">
        <v>18629</v>
      </c>
      <c r="J320" s="69"/>
      <c r="K320" s="69"/>
      <c r="L320" s="69"/>
    </row>
    <row r="321" spans="1:12" x14ac:dyDescent="0.25">
      <c r="A321" s="68" t="str">
        <f t="shared" si="4"/>
        <v>534303</v>
      </c>
      <c r="B321" s="72" t="s">
        <v>620</v>
      </c>
      <c r="C321" s="72" t="s">
        <v>620</v>
      </c>
      <c r="D321" s="72" t="s">
        <v>619</v>
      </c>
      <c r="E321" s="71" t="s">
        <v>223</v>
      </c>
      <c r="F321" s="72" t="s">
        <v>222</v>
      </c>
      <c r="G321" s="71" t="b">
        <v>0</v>
      </c>
      <c r="H321" s="71" t="b">
        <v>0</v>
      </c>
      <c r="I321" s="70">
        <v>18629</v>
      </c>
      <c r="J321" s="69"/>
      <c r="K321" s="69"/>
      <c r="L321" s="69"/>
    </row>
    <row r="322" spans="1:12" x14ac:dyDescent="0.25">
      <c r="A322" s="68" t="str">
        <f t="shared" si="4"/>
        <v>535000</v>
      </c>
      <c r="B322" s="72" t="s">
        <v>618</v>
      </c>
      <c r="C322" s="72" t="s">
        <v>618</v>
      </c>
      <c r="D322" s="72" t="s">
        <v>614</v>
      </c>
      <c r="E322" s="71" t="s">
        <v>223</v>
      </c>
      <c r="F322" s="72" t="s">
        <v>222</v>
      </c>
      <c r="G322" s="71" t="b">
        <v>0</v>
      </c>
      <c r="H322" s="71" t="b">
        <v>0</v>
      </c>
      <c r="I322" s="70">
        <v>18629</v>
      </c>
      <c r="J322" s="69"/>
      <c r="K322" s="69"/>
      <c r="L322" s="69"/>
    </row>
    <row r="323" spans="1:12" x14ac:dyDescent="0.25">
      <c r="A323" s="68" t="str">
        <f t="shared" ref="A323:A386" si="5">LEFT(B323,6)</f>
        <v>535001</v>
      </c>
      <c r="B323" s="72" t="s">
        <v>617</v>
      </c>
      <c r="C323" s="72" t="s">
        <v>617</v>
      </c>
      <c r="D323" s="72" t="s">
        <v>614</v>
      </c>
      <c r="E323" s="71" t="s">
        <v>223</v>
      </c>
      <c r="F323" s="72" t="s">
        <v>222</v>
      </c>
      <c r="G323" s="71" t="b">
        <v>0</v>
      </c>
      <c r="H323" s="71" t="b">
        <v>0</v>
      </c>
      <c r="I323" s="70">
        <v>18629</v>
      </c>
      <c r="J323" s="69"/>
      <c r="K323" s="69"/>
      <c r="L323" s="69"/>
    </row>
    <row r="324" spans="1:12" x14ac:dyDescent="0.25">
      <c r="A324" s="68" t="str">
        <f t="shared" si="5"/>
        <v>535002</v>
      </c>
      <c r="B324" s="72" t="s">
        <v>616</v>
      </c>
      <c r="C324" s="72" t="s">
        <v>616</v>
      </c>
      <c r="D324" s="72" t="s">
        <v>614</v>
      </c>
      <c r="E324" s="71" t="s">
        <v>223</v>
      </c>
      <c r="F324" s="72" t="s">
        <v>222</v>
      </c>
      <c r="G324" s="71" t="b">
        <v>0</v>
      </c>
      <c r="H324" s="71" t="b">
        <v>0</v>
      </c>
      <c r="I324" s="70">
        <v>18629</v>
      </c>
      <c r="J324" s="69"/>
      <c r="K324" s="69"/>
      <c r="L324" s="69"/>
    </row>
    <row r="325" spans="1:12" x14ac:dyDescent="0.25">
      <c r="A325" s="68" t="str">
        <f t="shared" si="5"/>
        <v>535003</v>
      </c>
      <c r="B325" s="72" t="s">
        <v>615</v>
      </c>
      <c r="C325" s="72" t="s">
        <v>615</v>
      </c>
      <c r="D325" s="72" t="s">
        <v>614</v>
      </c>
      <c r="E325" s="71" t="s">
        <v>223</v>
      </c>
      <c r="F325" s="72" t="s">
        <v>222</v>
      </c>
      <c r="G325" s="71" t="b">
        <v>0</v>
      </c>
      <c r="H325" s="71" t="b">
        <v>0</v>
      </c>
      <c r="I325" s="70">
        <v>18629</v>
      </c>
      <c r="J325" s="69"/>
      <c r="K325" s="69"/>
      <c r="L325" s="69"/>
    </row>
    <row r="326" spans="1:12" x14ac:dyDescent="0.25">
      <c r="A326" s="68" t="str">
        <f t="shared" si="5"/>
        <v>535100</v>
      </c>
      <c r="B326" s="72" t="s">
        <v>613</v>
      </c>
      <c r="C326" s="72" t="s">
        <v>613</v>
      </c>
      <c r="D326" s="72" t="s">
        <v>612</v>
      </c>
      <c r="E326" s="71" t="s">
        <v>223</v>
      </c>
      <c r="F326" s="72" t="s">
        <v>222</v>
      </c>
      <c r="G326" s="71" t="b">
        <v>0</v>
      </c>
      <c r="H326" s="71" t="b">
        <v>0</v>
      </c>
      <c r="I326" s="70">
        <v>18629</v>
      </c>
      <c r="J326" s="69"/>
      <c r="K326" s="69"/>
      <c r="L326" s="69"/>
    </row>
    <row r="327" spans="1:12" x14ac:dyDescent="0.25">
      <c r="A327" s="68" t="str">
        <f t="shared" si="5"/>
        <v>536000</v>
      </c>
      <c r="B327" s="72" t="s">
        <v>611</v>
      </c>
      <c r="C327" s="72" t="s">
        <v>611</v>
      </c>
      <c r="D327" s="72" t="s">
        <v>597</v>
      </c>
      <c r="E327" s="71" t="s">
        <v>223</v>
      </c>
      <c r="F327" s="72" t="s">
        <v>222</v>
      </c>
      <c r="G327" s="71" t="b">
        <v>0</v>
      </c>
      <c r="H327" s="71" t="b">
        <v>0</v>
      </c>
      <c r="I327" s="70">
        <v>18629</v>
      </c>
      <c r="J327" s="69"/>
      <c r="K327" s="69"/>
      <c r="L327" s="69"/>
    </row>
    <row r="328" spans="1:12" x14ac:dyDescent="0.25">
      <c r="A328" s="68" t="str">
        <f t="shared" si="5"/>
        <v>536001</v>
      </c>
      <c r="B328" s="72" t="s">
        <v>610</v>
      </c>
      <c r="C328" s="72" t="s">
        <v>610</v>
      </c>
      <c r="D328" s="72" t="s">
        <v>597</v>
      </c>
      <c r="E328" s="71" t="s">
        <v>223</v>
      </c>
      <c r="F328" s="72" t="s">
        <v>222</v>
      </c>
      <c r="G328" s="71" t="b">
        <v>0</v>
      </c>
      <c r="H328" s="71" t="b">
        <v>0</v>
      </c>
      <c r="I328" s="70">
        <v>18629</v>
      </c>
      <c r="J328" s="69"/>
      <c r="K328" s="69"/>
      <c r="L328" s="69"/>
    </row>
    <row r="329" spans="1:12" x14ac:dyDescent="0.25">
      <c r="A329" s="68" t="str">
        <f t="shared" si="5"/>
        <v>536002</v>
      </c>
      <c r="B329" s="72" t="s">
        <v>609</v>
      </c>
      <c r="C329" s="72" t="s">
        <v>609</v>
      </c>
      <c r="D329" s="72" t="s">
        <v>597</v>
      </c>
      <c r="E329" s="71" t="s">
        <v>223</v>
      </c>
      <c r="F329" s="72" t="s">
        <v>222</v>
      </c>
      <c r="G329" s="71" t="b">
        <v>0</v>
      </c>
      <c r="H329" s="71" t="b">
        <v>0</v>
      </c>
      <c r="I329" s="70">
        <v>18629</v>
      </c>
      <c r="J329" s="69"/>
      <c r="K329" s="69"/>
      <c r="L329" s="69"/>
    </row>
    <row r="330" spans="1:12" x14ac:dyDescent="0.25">
      <c r="A330" s="68" t="str">
        <f t="shared" si="5"/>
        <v>536003</v>
      </c>
      <c r="B330" s="72" t="s">
        <v>608</v>
      </c>
      <c r="C330" s="72" t="s">
        <v>608</v>
      </c>
      <c r="D330" s="72" t="s">
        <v>597</v>
      </c>
      <c r="E330" s="71" t="s">
        <v>223</v>
      </c>
      <c r="F330" s="72" t="s">
        <v>222</v>
      </c>
      <c r="G330" s="71" t="b">
        <v>0</v>
      </c>
      <c r="H330" s="71" t="b">
        <v>0</v>
      </c>
      <c r="I330" s="70">
        <v>18629</v>
      </c>
      <c r="J330" s="69"/>
      <c r="K330" s="69"/>
      <c r="L330" s="69"/>
    </row>
    <row r="331" spans="1:12" x14ac:dyDescent="0.25">
      <c r="A331" s="68" t="str">
        <f t="shared" si="5"/>
        <v>536004</v>
      </c>
      <c r="B331" s="72" t="s">
        <v>607</v>
      </c>
      <c r="C331" s="72" t="s">
        <v>607</v>
      </c>
      <c r="D331" s="72" t="s">
        <v>597</v>
      </c>
      <c r="E331" s="71" t="s">
        <v>223</v>
      </c>
      <c r="F331" s="72" t="s">
        <v>222</v>
      </c>
      <c r="G331" s="71" t="b">
        <v>0</v>
      </c>
      <c r="H331" s="71" t="b">
        <v>0</v>
      </c>
      <c r="I331" s="70">
        <v>18629</v>
      </c>
      <c r="J331" s="69"/>
      <c r="K331" s="69"/>
      <c r="L331" s="69"/>
    </row>
    <row r="332" spans="1:12" x14ac:dyDescent="0.25">
      <c r="A332" s="68" t="str">
        <f t="shared" si="5"/>
        <v>536005</v>
      </c>
      <c r="B332" s="72" t="s">
        <v>606</v>
      </c>
      <c r="C332" s="72" t="s">
        <v>606</v>
      </c>
      <c r="D332" s="72" t="s">
        <v>597</v>
      </c>
      <c r="E332" s="71" t="s">
        <v>223</v>
      </c>
      <c r="F332" s="72" t="s">
        <v>222</v>
      </c>
      <c r="G332" s="71" t="b">
        <v>0</v>
      </c>
      <c r="H332" s="71" t="b">
        <v>0</v>
      </c>
      <c r="I332" s="70">
        <v>18629</v>
      </c>
      <c r="J332" s="69"/>
      <c r="K332" s="69"/>
      <c r="L332" s="69"/>
    </row>
    <row r="333" spans="1:12" x14ac:dyDescent="0.25">
      <c r="A333" s="68" t="str">
        <f t="shared" si="5"/>
        <v>536006</v>
      </c>
      <c r="B333" s="72" t="s">
        <v>605</v>
      </c>
      <c r="C333" s="72" t="s">
        <v>605</v>
      </c>
      <c r="D333" s="72" t="s">
        <v>597</v>
      </c>
      <c r="E333" s="71" t="s">
        <v>223</v>
      </c>
      <c r="F333" s="72" t="s">
        <v>222</v>
      </c>
      <c r="G333" s="71" t="b">
        <v>0</v>
      </c>
      <c r="H333" s="71" t="b">
        <v>0</v>
      </c>
      <c r="I333" s="70">
        <v>18629</v>
      </c>
      <c r="J333" s="69"/>
      <c r="K333" s="69"/>
      <c r="L333" s="69"/>
    </row>
    <row r="334" spans="1:12" x14ac:dyDescent="0.25">
      <c r="A334" s="68" t="str">
        <f t="shared" si="5"/>
        <v>536007</v>
      </c>
      <c r="B334" s="72" t="s">
        <v>604</v>
      </c>
      <c r="C334" s="72" t="s">
        <v>604</v>
      </c>
      <c r="D334" s="72" t="s">
        <v>597</v>
      </c>
      <c r="E334" s="71" t="s">
        <v>223</v>
      </c>
      <c r="F334" s="72" t="s">
        <v>222</v>
      </c>
      <c r="G334" s="71" t="b">
        <v>0</v>
      </c>
      <c r="H334" s="71" t="b">
        <v>0</v>
      </c>
      <c r="I334" s="70">
        <v>18629</v>
      </c>
      <c r="J334" s="69"/>
      <c r="K334" s="69"/>
      <c r="L334" s="69"/>
    </row>
    <row r="335" spans="1:12" x14ac:dyDescent="0.25">
      <c r="A335" s="68" t="str">
        <f t="shared" si="5"/>
        <v>536008</v>
      </c>
      <c r="B335" s="72" t="s">
        <v>603</v>
      </c>
      <c r="C335" s="72" t="s">
        <v>603</v>
      </c>
      <c r="D335" s="72" t="s">
        <v>597</v>
      </c>
      <c r="E335" s="71" t="s">
        <v>223</v>
      </c>
      <c r="F335" s="72" t="s">
        <v>222</v>
      </c>
      <c r="G335" s="71" t="b">
        <v>0</v>
      </c>
      <c r="H335" s="71" t="b">
        <v>0</v>
      </c>
      <c r="I335" s="70">
        <v>18629</v>
      </c>
      <c r="J335" s="69"/>
      <c r="K335" s="69"/>
      <c r="L335" s="69"/>
    </row>
    <row r="336" spans="1:12" x14ac:dyDescent="0.25">
      <c r="A336" s="68" t="str">
        <f t="shared" si="5"/>
        <v>536009</v>
      </c>
      <c r="B336" s="72" t="s">
        <v>602</v>
      </c>
      <c r="C336" s="72" t="s">
        <v>602</v>
      </c>
      <c r="D336" s="72" t="s">
        <v>597</v>
      </c>
      <c r="E336" s="71" t="s">
        <v>223</v>
      </c>
      <c r="F336" s="72" t="s">
        <v>222</v>
      </c>
      <c r="G336" s="71" t="b">
        <v>0</v>
      </c>
      <c r="H336" s="71" t="b">
        <v>0</v>
      </c>
      <c r="I336" s="70">
        <v>18629</v>
      </c>
      <c r="J336" s="69"/>
      <c r="K336" s="69"/>
      <c r="L336" s="69"/>
    </row>
    <row r="337" spans="1:12" x14ac:dyDescent="0.25">
      <c r="A337" s="68" t="str">
        <f t="shared" si="5"/>
        <v>536010</v>
      </c>
      <c r="B337" s="72" t="s">
        <v>601</v>
      </c>
      <c r="C337" s="72" t="s">
        <v>601</v>
      </c>
      <c r="D337" s="72" t="s">
        <v>597</v>
      </c>
      <c r="E337" s="71" t="s">
        <v>223</v>
      </c>
      <c r="F337" s="72" t="s">
        <v>222</v>
      </c>
      <c r="G337" s="71" t="b">
        <v>0</v>
      </c>
      <c r="H337" s="71" t="b">
        <v>0</v>
      </c>
      <c r="I337" s="70">
        <v>18629</v>
      </c>
      <c r="J337" s="69"/>
      <c r="K337" s="69"/>
      <c r="L337" s="69"/>
    </row>
    <row r="338" spans="1:12" x14ac:dyDescent="0.25">
      <c r="A338" s="68" t="str">
        <f t="shared" si="5"/>
        <v>536011</v>
      </c>
      <c r="B338" s="72" t="s">
        <v>600</v>
      </c>
      <c r="C338" s="72" t="s">
        <v>600</v>
      </c>
      <c r="D338" s="72" t="s">
        <v>597</v>
      </c>
      <c r="E338" s="71" t="s">
        <v>223</v>
      </c>
      <c r="F338" s="72" t="s">
        <v>222</v>
      </c>
      <c r="G338" s="71" t="b">
        <v>0</v>
      </c>
      <c r="H338" s="71" t="b">
        <v>0</v>
      </c>
      <c r="I338" s="70">
        <v>18629</v>
      </c>
      <c r="J338" s="69"/>
      <c r="K338" s="69"/>
      <c r="L338" s="69"/>
    </row>
    <row r="339" spans="1:12" x14ac:dyDescent="0.25">
      <c r="A339" s="68" t="str">
        <f t="shared" si="5"/>
        <v>536012</v>
      </c>
      <c r="B339" s="72" t="s">
        <v>599</v>
      </c>
      <c r="C339" s="72" t="s">
        <v>599</v>
      </c>
      <c r="D339" s="72" t="s">
        <v>597</v>
      </c>
      <c r="E339" s="71" t="s">
        <v>223</v>
      </c>
      <c r="F339" s="72" t="s">
        <v>222</v>
      </c>
      <c r="G339" s="71" t="b">
        <v>0</v>
      </c>
      <c r="H339" s="71" t="b">
        <v>0</v>
      </c>
      <c r="I339" s="70">
        <v>18629</v>
      </c>
      <c r="J339" s="69"/>
      <c r="K339" s="69"/>
      <c r="L339" s="69"/>
    </row>
    <row r="340" spans="1:12" x14ac:dyDescent="0.25">
      <c r="A340" s="68" t="str">
        <f t="shared" si="5"/>
        <v>536013</v>
      </c>
      <c r="B340" s="72" t="s">
        <v>598</v>
      </c>
      <c r="C340" s="72" t="s">
        <v>598</v>
      </c>
      <c r="D340" s="72" t="s">
        <v>597</v>
      </c>
      <c r="E340" s="71" t="s">
        <v>223</v>
      </c>
      <c r="F340" s="72" t="s">
        <v>222</v>
      </c>
      <c r="G340" s="71" t="b">
        <v>0</v>
      </c>
      <c r="H340" s="71" t="b">
        <v>0</v>
      </c>
      <c r="I340" s="70">
        <v>18629</v>
      </c>
      <c r="J340" s="69"/>
      <c r="K340" s="69"/>
      <c r="L340" s="69"/>
    </row>
    <row r="341" spans="1:12" ht="26.25" x14ac:dyDescent="0.25">
      <c r="A341" s="68" t="str">
        <f t="shared" si="5"/>
        <v>536200</v>
      </c>
      <c r="B341" s="72" t="s">
        <v>596</v>
      </c>
      <c r="C341" s="72" t="s">
        <v>596</v>
      </c>
      <c r="D341" s="72" t="s">
        <v>595</v>
      </c>
      <c r="E341" s="71" t="s">
        <v>223</v>
      </c>
      <c r="F341" s="72" t="s">
        <v>222</v>
      </c>
      <c r="G341" s="71" t="b">
        <v>0</v>
      </c>
      <c r="H341" s="71" t="b">
        <v>0</v>
      </c>
      <c r="I341" s="70">
        <v>18629</v>
      </c>
      <c r="J341" s="69"/>
      <c r="K341" s="69"/>
      <c r="L341" s="69"/>
    </row>
    <row r="342" spans="1:12" x14ac:dyDescent="0.25">
      <c r="A342" s="68" t="str">
        <f t="shared" si="5"/>
        <v>536300</v>
      </c>
      <c r="B342" s="72" t="s">
        <v>594</v>
      </c>
      <c r="C342" s="72" t="s">
        <v>594</v>
      </c>
      <c r="D342" s="72" t="s">
        <v>592</v>
      </c>
      <c r="E342" s="71" t="s">
        <v>223</v>
      </c>
      <c r="F342" s="72" t="s">
        <v>222</v>
      </c>
      <c r="G342" s="71" t="b">
        <v>0</v>
      </c>
      <c r="H342" s="71" t="b">
        <v>0</v>
      </c>
      <c r="I342" s="70">
        <v>18629</v>
      </c>
      <c r="J342" s="69"/>
      <c r="K342" s="69"/>
      <c r="L342" s="69"/>
    </row>
    <row r="343" spans="1:12" ht="26.25" x14ac:dyDescent="0.25">
      <c r="A343" s="68" t="str">
        <f t="shared" si="5"/>
        <v>536301</v>
      </c>
      <c r="B343" s="72" t="s">
        <v>593</v>
      </c>
      <c r="C343" s="72" t="s">
        <v>593</v>
      </c>
      <c r="D343" s="72" t="s">
        <v>592</v>
      </c>
      <c r="E343" s="71" t="s">
        <v>223</v>
      </c>
      <c r="F343" s="72" t="s">
        <v>222</v>
      </c>
      <c r="G343" s="71" t="b">
        <v>0</v>
      </c>
      <c r="H343" s="71" t="b">
        <v>0</v>
      </c>
      <c r="I343" s="70">
        <v>18629</v>
      </c>
      <c r="J343" s="69"/>
      <c r="K343" s="69"/>
      <c r="L343" s="69"/>
    </row>
    <row r="344" spans="1:12" x14ac:dyDescent="0.25">
      <c r="A344" s="68" t="str">
        <f t="shared" si="5"/>
        <v>536400</v>
      </c>
      <c r="B344" s="72" t="s">
        <v>591</v>
      </c>
      <c r="C344" s="72" t="s">
        <v>591</v>
      </c>
      <c r="D344" s="72" t="s">
        <v>581</v>
      </c>
      <c r="E344" s="71" t="s">
        <v>223</v>
      </c>
      <c r="F344" s="72" t="s">
        <v>222</v>
      </c>
      <c r="G344" s="71" t="b">
        <v>0</v>
      </c>
      <c r="H344" s="71" t="b">
        <v>0</v>
      </c>
      <c r="I344" s="70">
        <v>18629</v>
      </c>
      <c r="J344" s="69"/>
      <c r="K344" s="69"/>
      <c r="L344" s="69"/>
    </row>
    <row r="345" spans="1:12" x14ac:dyDescent="0.25">
      <c r="A345" s="68" t="str">
        <f t="shared" si="5"/>
        <v>536401</v>
      </c>
      <c r="B345" s="72" t="s">
        <v>590</v>
      </c>
      <c r="C345" s="72" t="s">
        <v>590</v>
      </c>
      <c r="D345" s="72" t="s">
        <v>581</v>
      </c>
      <c r="E345" s="71" t="s">
        <v>223</v>
      </c>
      <c r="F345" s="72" t="s">
        <v>222</v>
      </c>
      <c r="G345" s="71" t="b">
        <v>0</v>
      </c>
      <c r="H345" s="71" t="b">
        <v>0</v>
      </c>
      <c r="I345" s="70">
        <v>18629</v>
      </c>
      <c r="J345" s="69"/>
      <c r="K345" s="69"/>
      <c r="L345" s="69"/>
    </row>
    <row r="346" spans="1:12" x14ac:dyDescent="0.25">
      <c r="A346" s="68" t="str">
        <f t="shared" si="5"/>
        <v>536402</v>
      </c>
      <c r="B346" s="72" t="s">
        <v>589</v>
      </c>
      <c r="C346" s="72" t="s">
        <v>589</v>
      </c>
      <c r="D346" s="72" t="s">
        <v>581</v>
      </c>
      <c r="E346" s="71" t="s">
        <v>223</v>
      </c>
      <c r="F346" s="72" t="s">
        <v>222</v>
      </c>
      <c r="G346" s="71" t="b">
        <v>0</v>
      </c>
      <c r="H346" s="71" t="b">
        <v>0</v>
      </c>
      <c r="I346" s="70">
        <v>18629</v>
      </c>
      <c r="J346" s="69"/>
      <c r="K346" s="69"/>
      <c r="L346" s="69"/>
    </row>
    <row r="347" spans="1:12" x14ac:dyDescent="0.25">
      <c r="A347" s="68" t="str">
        <f t="shared" si="5"/>
        <v>536403</v>
      </c>
      <c r="B347" s="72" t="s">
        <v>588</v>
      </c>
      <c r="C347" s="72" t="s">
        <v>588</v>
      </c>
      <c r="D347" s="72" t="s">
        <v>581</v>
      </c>
      <c r="E347" s="71" t="s">
        <v>223</v>
      </c>
      <c r="F347" s="72" t="s">
        <v>222</v>
      </c>
      <c r="G347" s="71" t="b">
        <v>0</v>
      </c>
      <c r="H347" s="71" t="b">
        <v>0</v>
      </c>
      <c r="I347" s="70">
        <v>18629</v>
      </c>
      <c r="J347" s="69"/>
      <c r="K347" s="69"/>
      <c r="L347" s="69"/>
    </row>
    <row r="348" spans="1:12" x14ac:dyDescent="0.25">
      <c r="A348" s="68" t="str">
        <f t="shared" si="5"/>
        <v>536404</v>
      </c>
      <c r="B348" s="72" t="s">
        <v>587</v>
      </c>
      <c r="C348" s="72" t="s">
        <v>587</v>
      </c>
      <c r="D348" s="72" t="s">
        <v>581</v>
      </c>
      <c r="E348" s="71" t="s">
        <v>223</v>
      </c>
      <c r="F348" s="72" t="s">
        <v>222</v>
      </c>
      <c r="G348" s="71" t="b">
        <v>0</v>
      </c>
      <c r="H348" s="71" t="b">
        <v>0</v>
      </c>
      <c r="I348" s="70">
        <v>18629</v>
      </c>
      <c r="J348" s="69"/>
      <c r="K348" s="69"/>
      <c r="L348" s="69"/>
    </row>
    <row r="349" spans="1:12" x14ac:dyDescent="0.25">
      <c r="A349" s="68" t="str">
        <f t="shared" si="5"/>
        <v>536405</v>
      </c>
      <c r="B349" s="72" t="s">
        <v>586</v>
      </c>
      <c r="C349" s="72" t="s">
        <v>586</v>
      </c>
      <c r="D349" s="72" t="s">
        <v>581</v>
      </c>
      <c r="E349" s="71" t="s">
        <v>223</v>
      </c>
      <c r="F349" s="72" t="s">
        <v>222</v>
      </c>
      <c r="G349" s="71" t="b">
        <v>0</v>
      </c>
      <c r="H349" s="71" t="b">
        <v>0</v>
      </c>
      <c r="I349" s="70">
        <v>18629</v>
      </c>
      <c r="J349" s="69"/>
      <c r="K349" s="69"/>
      <c r="L349" s="69"/>
    </row>
    <row r="350" spans="1:12" x14ac:dyDescent="0.25">
      <c r="A350" s="68" t="str">
        <f t="shared" si="5"/>
        <v>536406</v>
      </c>
      <c r="B350" s="72" t="s">
        <v>585</v>
      </c>
      <c r="C350" s="72" t="s">
        <v>585</v>
      </c>
      <c r="D350" s="72" t="s">
        <v>581</v>
      </c>
      <c r="E350" s="71" t="s">
        <v>223</v>
      </c>
      <c r="F350" s="72" t="s">
        <v>222</v>
      </c>
      <c r="G350" s="71" t="b">
        <v>0</v>
      </c>
      <c r="H350" s="71" t="b">
        <v>0</v>
      </c>
      <c r="I350" s="70">
        <v>18629</v>
      </c>
      <c r="J350" s="69"/>
      <c r="K350" s="69"/>
      <c r="L350" s="69"/>
    </row>
    <row r="351" spans="1:12" x14ac:dyDescent="0.25">
      <c r="A351" s="68" t="str">
        <f t="shared" si="5"/>
        <v>536407</v>
      </c>
      <c r="B351" s="72" t="s">
        <v>584</v>
      </c>
      <c r="C351" s="72" t="s">
        <v>584</v>
      </c>
      <c r="D351" s="72" t="s">
        <v>581</v>
      </c>
      <c r="E351" s="71" t="s">
        <v>223</v>
      </c>
      <c r="F351" s="72" t="s">
        <v>222</v>
      </c>
      <c r="G351" s="71" t="b">
        <v>0</v>
      </c>
      <c r="H351" s="71" t="b">
        <v>0</v>
      </c>
      <c r="I351" s="70">
        <v>18629</v>
      </c>
      <c r="J351" s="69"/>
      <c r="K351" s="69"/>
      <c r="L351" s="69"/>
    </row>
    <row r="352" spans="1:12" x14ac:dyDescent="0.25">
      <c r="A352" s="68" t="str">
        <f t="shared" si="5"/>
        <v>536408</v>
      </c>
      <c r="B352" s="72" t="s">
        <v>583</v>
      </c>
      <c r="C352" s="72" t="s">
        <v>583</v>
      </c>
      <c r="D352" s="72" t="s">
        <v>581</v>
      </c>
      <c r="E352" s="71" t="s">
        <v>223</v>
      </c>
      <c r="F352" s="72" t="s">
        <v>222</v>
      </c>
      <c r="G352" s="71" t="b">
        <v>0</v>
      </c>
      <c r="H352" s="71" t="b">
        <v>0</v>
      </c>
      <c r="I352" s="70">
        <v>18629</v>
      </c>
      <c r="J352" s="69"/>
      <c r="K352" s="69"/>
      <c r="L352" s="69"/>
    </row>
    <row r="353" spans="1:12" x14ac:dyDescent="0.25">
      <c r="A353" s="68" t="str">
        <f t="shared" si="5"/>
        <v>536409</v>
      </c>
      <c r="B353" s="72" t="s">
        <v>582</v>
      </c>
      <c r="C353" s="72" t="s">
        <v>582</v>
      </c>
      <c r="D353" s="72" t="s">
        <v>581</v>
      </c>
      <c r="E353" s="71" t="s">
        <v>223</v>
      </c>
      <c r="F353" s="72" t="s">
        <v>222</v>
      </c>
      <c r="G353" s="71" t="b">
        <v>0</v>
      </c>
      <c r="H353" s="71" t="b">
        <v>0</v>
      </c>
      <c r="I353" s="70">
        <v>18629</v>
      </c>
      <c r="J353" s="69"/>
      <c r="K353" s="69"/>
      <c r="L353" s="69"/>
    </row>
    <row r="354" spans="1:12" x14ac:dyDescent="0.25">
      <c r="A354" s="68" t="str">
        <f t="shared" si="5"/>
        <v>536500</v>
      </c>
      <c r="B354" s="72" t="s">
        <v>580</v>
      </c>
      <c r="C354" s="72" t="s">
        <v>580</v>
      </c>
      <c r="D354" s="72" t="s">
        <v>570</v>
      </c>
      <c r="E354" s="71" t="s">
        <v>223</v>
      </c>
      <c r="F354" s="72" t="s">
        <v>222</v>
      </c>
      <c r="G354" s="71" t="b">
        <v>0</v>
      </c>
      <c r="H354" s="71" t="b">
        <v>0</v>
      </c>
      <c r="I354" s="70">
        <v>18629</v>
      </c>
      <c r="J354" s="69"/>
      <c r="K354" s="69"/>
      <c r="L354" s="69"/>
    </row>
    <row r="355" spans="1:12" x14ac:dyDescent="0.25">
      <c r="A355" s="68" t="str">
        <f t="shared" si="5"/>
        <v>536501</v>
      </c>
      <c r="B355" s="72" t="s">
        <v>579</v>
      </c>
      <c r="C355" s="72" t="s">
        <v>579</v>
      </c>
      <c r="D355" s="72" t="s">
        <v>570</v>
      </c>
      <c r="E355" s="71" t="s">
        <v>223</v>
      </c>
      <c r="F355" s="72" t="s">
        <v>222</v>
      </c>
      <c r="G355" s="71" t="b">
        <v>0</v>
      </c>
      <c r="H355" s="71" t="b">
        <v>0</v>
      </c>
      <c r="I355" s="70">
        <v>18629</v>
      </c>
      <c r="J355" s="69"/>
      <c r="K355" s="69"/>
      <c r="L355" s="69"/>
    </row>
    <row r="356" spans="1:12" x14ac:dyDescent="0.25">
      <c r="A356" s="68" t="str">
        <f t="shared" si="5"/>
        <v>536502</v>
      </c>
      <c r="B356" s="72" t="s">
        <v>578</v>
      </c>
      <c r="C356" s="72" t="s">
        <v>578</v>
      </c>
      <c r="D356" s="72" t="s">
        <v>570</v>
      </c>
      <c r="E356" s="71" t="s">
        <v>223</v>
      </c>
      <c r="F356" s="72" t="s">
        <v>222</v>
      </c>
      <c r="G356" s="71" t="b">
        <v>0</v>
      </c>
      <c r="H356" s="71" t="b">
        <v>0</v>
      </c>
      <c r="I356" s="70">
        <v>18629</v>
      </c>
      <c r="J356" s="69"/>
      <c r="K356" s="69"/>
      <c r="L356" s="69"/>
    </row>
    <row r="357" spans="1:12" x14ac:dyDescent="0.25">
      <c r="A357" s="68" t="str">
        <f t="shared" si="5"/>
        <v>536503</v>
      </c>
      <c r="B357" s="72" t="s">
        <v>577</v>
      </c>
      <c r="C357" s="72" t="s">
        <v>577</v>
      </c>
      <c r="D357" s="72" t="s">
        <v>570</v>
      </c>
      <c r="E357" s="71" t="s">
        <v>223</v>
      </c>
      <c r="F357" s="72" t="s">
        <v>222</v>
      </c>
      <c r="G357" s="71" t="b">
        <v>0</v>
      </c>
      <c r="H357" s="71" t="b">
        <v>0</v>
      </c>
      <c r="I357" s="70">
        <v>18629</v>
      </c>
      <c r="J357" s="69"/>
      <c r="K357" s="69"/>
      <c r="L357" s="69"/>
    </row>
    <row r="358" spans="1:12" x14ac:dyDescent="0.25">
      <c r="A358" s="68" t="str">
        <f t="shared" si="5"/>
        <v>536504</v>
      </c>
      <c r="B358" s="72" t="s">
        <v>576</v>
      </c>
      <c r="C358" s="72" t="s">
        <v>576</v>
      </c>
      <c r="D358" s="72" t="s">
        <v>570</v>
      </c>
      <c r="E358" s="71" t="s">
        <v>223</v>
      </c>
      <c r="F358" s="72" t="s">
        <v>222</v>
      </c>
      <c r="G358" s="71" t="b">
        <v>0</v>
      </c>
      <c r="H358" s="71" t="b">
        <v>0</v>
      </c>
      <c r="I358" s="70">
        <v>18629</v>
      </c>
      <c r="J358" s="69"/>
      <c r="K358" s="69"/>
      <c r="L358" s="69"/>
    </row>
    <row r="359" spans="1:12" x14ac:dyDescent="0.25">
      <c r="A359" s="68" t="str">
        <f t="shared" si="5"/>
        <v>536505</v>
      </c>
      <c r="B359" s="72" t="s">
        <v>575</v>
      </c>
      <c r="C359" s="72" t="s">
        <v>575</v>
      </c>
      <c r="D359" s="72" t="s">
        <v>570</v>
      </c>
      <c r="E359" s="71" t="s">
        <v>223</v>
      </c>
      <c r="F359" s="72" t="s">
        <v>222</v>
      </c>
      <c r="G359" s="71" t="b">
        <v>0</v>
      </c>
      <c r="H359" s="71" t="b">
        <v>0</v>
      </c>
      <c r="I359" s="70">
        <v>18629</v>
      </c>
      <c r="J359" s="69"/>
      <c r="K359" s="69"/>
      <c r="L359" s="69"/>
    </row>
    <row r="360" spans="1:12" x14ac:dyDescent="0.25">
      <c r="A360" s="68" t="str">
        <f t="shared" si="5"/>
        <v>536506</v>
      </c>
      <c r="B360" s="72" t="s">
        <v>574</v>
      </c>
      <c r="C360" s="72" t="s">
        <v>574</v>
      </c>
      <c r="D360" s="72" t="s">
        <v>570</v>
      </c>
      <c r="E360" s="71" t="s">
        <v>223</v>
      </c>
      <c r="F360" s="72" t="s">
        <v>222</v>
      </c>
      <c r="G360" s="71" t="b">
        <v>0</v>
      </c>
      <c r="H360" s="71" t="b">
        <v>0</v>
      </c>
      <c r="I360" s="70">
        <v>18629</v>
      </c>
      <c r="J360" s="69"/>
      <c r="K360" s="69"/>
      <c r="L360" s="69"/>
    </row>
    <row r="361" spans="1:12" x14ac:dyDescent="0.25">
      <c r="A361" s="68" t="str">
        <f t="shared" si="5"/>
        <v>536507</v>
      </c>
      <c r="B361" s="72" t="s">
        <v>573</v>
      </c>
      <c r="C361" s="72" t="s">
        <v>573</v>
      </c>
      <c r="D361" s="72" t="s">
        <v>570</v>
      </c>
      <c r="E361" s="71" t="s">
        <v>223</v>
      </c>
      <c r="F361" s="72" t="s">
        <v>222</v>
      </c>
      <c r="G361" s="71" t="b">
        <v>0</v>
      </c>
      <c r="H361" s="71" t="b">
        <v>0</v>
      </c>
      <c r="I361" s="70">
        <v>18629</v>
      </c>
      <c r="J361" s="69"/>
      <c r="K361" s="69"/>
      <c r="L361" s="69"/>
    </row>
    <row r="362" spans="1:12" ht="26.25" x14ac:dyDescent="0.25">
      <c r="A362" s="68" t="str">
        <f t="shared" si="5"/>
        <v>536508</v>
      </c>
      <c r="B362" s="72" t="s">
        <v>572</v>
      </c>
      <c r="C362" s="72" t="s">
        <v>572</v>
      </c>
      <c r="D362" s="72" t="s">
        <v>570</v>
      </c>
      <c r="E362" s="71" t="s">
        <v>223</v>
      </c>
      <c r="F362" s="72" t="s">
        <v>222</v>
      </c>
      <c r="G362" s="71" t="b">
        <v>0</v>
      </c>
      <c r="H362" s="71" t="b">
        <v>0</v>
      </c>
      <c r="I362" s="70">
        <v>18629</v>
      </c>
      <c r="J362" s="69"/>
      <c r="K362" s="69"/>
      <c r="L362" s="69"/>
    </row>
    <row r="363" spans="1:12" x14ac:dyDescent="0.25">
      <c r="A363" s="68" t="str">
        <f t="shared" si="5"/>
        <v>536509</v>
      </c>
      <c r="B363" s="72" t="s">
        <v>571</v>
      </c>
      <c r="C363" s="72" t="s">
        <v>571</v>
      </c>
      <c r="D363" s="72" t="s">
        <v>570</v>
      </c>
      <c r="E363" s="71" t="s">
        <v>223</v>
      </c>
      <c r="F363" s="72" t="s">
        <v>222</v>
      </c>
      <c r="G363" s="71" t="b">
        <v>0</v>
      </c>
      <c r="H363" s="71" t="b">
        <v>0</v>
      </c>
      <c r="I363" s="70">
        <v>18629</v>
      </c>
      <c r="J363" s="69"/>
      <c r="K363" s="69"/>
      <c r="L363" s="69"/>
    </row>
    <row r="364" spans="1:12" x14ac:dyDescent="0.25">
      <c r="A364" s="68" t="str">
        <f t="shared" si="5"/>
        <v>536600</v>
      </c>
      <c r="B364" s="72" t="s">
        <v>569</v>
      </c>
      <c r="C364" s="72" t="s">
        <v>569</v>
      </c>
      <c r="D364" s="72" t="s">
        <v>567</v>
      </c>
      <c r="E364" s="71" t="s">
        <v>223</v>
      </c>
      <c r="F364" s="72" t="s">
        <v>222</v>
      </c>
      <c r="G364" s="71" t="b">
        <v>0</v>
      </c>
      <c r="H364" s="71" t="b">
        <v>0</v>
      </c>
      <c r="I364" s="70">
        <v>18629</v>
      </c>
      <c r="J364" s="69"/>
      <c r="K364" s="69"/>
      <c r="L364" s="69"/>
    </row>
    <row r="365" spans="1:12" x14ac:dyDescent="0.25">
      <c r="A365" s="68" t="str">
        <f t="shared" si="5"/>
        <v>536601</v>
      </c>
      <c r="B365" s="72" t="s">
        <v>568</v>
      </c>
      <c r="C365" s="72" t="s">
        <v>568</v>
      </c>
      <c r="D365" s="72" t="s">
        <v>567</v>
      </c>
      <c r="E365" s="71" t="s">
        <v>223</v>
      </c>
      <c r="F365" s="72" t="s">
        <v>222</v>
      </c>
      <c r="G365" s="71" t="b">
        <v>0</v>
      </c>
      <c r="H365" s="71" t="b">
        <v>0</v>
      </c>
      <c r="I365" s="70">
        <v>18629</v>
      </c>
      <c r="J365" s="69"/>
      <c r="K365" s="69"/>
      <c r="L365" s="69"/>
    </row>
    <row r="366" spans="1:12" x14ac:dyDescent="0.25">
      <c r="A366" s="68" t="str">
        <f t="shared" si="5"/>
        <v>536700</v>
      </c>
      <c r="B366" s="72" t="s">
        <v>566</v>
      </c>
      <c r="C366" s="72" t="s">
        <v>566</v>
      </c>
      <c r="D366" s="72" t="s">
        <v>562</v>
      </c>
      <c r="E366" s="71" t="s">
        <v>223</v>
      </c>
      <c r="F366" s="72" t="s">
        <v>222</v>
      </c>
      <c r="G366" s="71" t="b">
        <v>0</v>
      </c>
      <c r="H366" s="71" t="b">
        <v>0</v>
      </c>
      <c r="I366" s="70">
        <v>18629</v>
      </c>
      <c r="J366" s="69"/>
      <c r="K366" s="69"/>
      <c r="L366" s="69"/>
    </row>
    <row r="367" spans="1:12" x14ac:dyDescent="0.25">
      <c r="A367" s="68" t="str">
        <f t="shared" si="5"/>
        <v>536701</v>
      </c>
      <c r="B367" s="72" t="s">
        <v>565</v>
      </c>
      <c r="C367" s="72" t="s">
        <v>565</v>
      </c>
      <c r="D367" s="72" t="s">
        <v>562</v>
      </c>
      <c r="E367" s="71" t="s">
        <v>223</v>
      </c>
      <c r="F367" s="72" t="s">
        <v>222</v>
      </c>
      <c r="G367" s="71" t="b">
        <v>0</v>
      </c>
      <c r="H367" s="71" t="b">
        <v>0</v>
      </c>
      <c r="I367" s="70">
        <v>18629</v>
      </c>
      <c r="J367" s="69"/>
      <c r="K367" s="69"/>
      <c r="L367" s="69"/>
    </row>
    <row r="368" spans="1:12" x14ac:dyDescent="0.25">
      <c r="A368" s="68" t="str">
        <f t="shared" si="5"/>
        <v>536702</v>
      </c>
      <c r="B368" s="72" t="s">
        <v>564</v>
      </c>
      <c r="C368" s="72" t="s">
        <v>564</v>
      </c>
      <c r="D368" s="72" t="s">
        <v>562</v>
      </c>
      <c r="E368" s="71" t="s">
        <v>223</v>
      </c>
      <c r="F368" s="72" t="s">
        <v>222</v>
      </c>
      <c r="G368" s="71" t="b">
        <v>0</v>
      </c>
      <c r="H368" s="71" t="b">
        <v>0</v>
      </c>
      <c r="I368" s="70">
        <v>18629</v>
      </c>
      <c r="J368" s="69"/>
      <c r="K368" s="69"/>
      <c r="L368" s="69"/>
    </row>
    <row r="369" spans="1:12" x14ac:dyDescent="0.25">
      <c r="A369" s="68" t="str">
        <f t="shared" si="5"/>
        <v>536703</v>
      </c>
      <c r="B369" s="72" t="s">
        <v>563</v>
      </c>
      <c r="C369" s="72" t="s">
        <v>563</v>
      </c>
      <c r="D369" s="72" t="s">
        <v>562</v>
      </c>
      <c r="E369" s="71" t="s">
        <v>223</v>
      </c>
      <c r="F369" s="72" t="s">
        <v>222</v>
      </c>
      <c r="G369" s="71" t="b">
        <v>0</v>
      </c>
      <c r="H369" s="71" t="b">
        <v>0</v>
      </c>
      <c r="I369" s="70">
        <v>18629</v>
      </c>
      <c r="J369" s="69"/>
      <c r="K369" s="69"/>
      <c r="L369" s="69"/>
    </row>
    <row r="370" spans="1:12" x14ac:dyDescent="0.25">
      <c r="A370" s="68" t="str">
        <f t="shared" si="5"/>
        <v>537000</v>
      </c>
      <c r="B370" s="72" t="s">
        <v>561</v>
      </c>
      <c r="C370" s="72" t="s">
        <v>561</v>
      </c>
      <c r="D370" s="72" t="s">
        <v>559</v>
      </c>
      <c r="E370" s="71" t="s">
        <v>223</v>
      </c>
      <c r="F370" s="72" t="s">
        <v>222</v>
      </c>
      <c r="G370" s="71" t="b">
        <v>0</v>
      </c>
      <c r="H370" s="71" t="b">
        <v>0</v>
      </c>
      <c r="I370" s="70">
        <v>18629</v>
      </c>
      <c r="J370" s="69"/>
      <c r="K370" s="69"/>
      <c r="L370" s="69"/>
    </row>
    <row r="371" spans="1:12" x14ac:dyDescent="0.25">
      <c r="A371" s="68" t="str">
        <f t="shared" si="5"/>
        <v>537001</v>
      </c>
      <c r="B371" s="72" t="s">
        <v>560</v>
      </c>
      <c r="C371" s="72" t="s">
        <v>560</v>
      </c>
      <c r="D371" s="72" t="s">
        <v>559</v>
      </c>
      <c r="E371" s="71" t="s">
        <v>223</v>
      </c>
      <c r="F371" s="72" t="s">
        <v>222</v>
      </c>
      <c r="G371" s="71" t="b">
        <v>0</v>
      </c>
      <c r="H371" s="71" t="b">
        <v>0</v>
      </c>
      <c r="I371" s="70">
        <v>18629</v>
      </c>
      <c r="J371" s="69"/>
      <c r="K371" s="69"/>
      <c r="L371" s="69"/>
    </row>
    <row r="372" spans="1:12" ht="26.25" x14ac:dyDescent="0.25">
      <c r="A372" s="68" t="str">
        <f t="shared" si="5"/>
        <v>537050</v>
      </c>
      <c r="B372" s="72" t="s">
        <v>558</v>
      </c>
      <c r="C372" s="72" t="s">
        <v>558</v>
      </c>
      <c r="D372" s="72" t="s">
        <v>557</v>
      </c>
      <c r="E372" s="71" t="s">
        <v>223</v>
      </c>
      <c r="F372" s="72" t="s">
        <v>222</v>
      </c>
      <c r="G372" s="71" t="b">
        <v>0</v>
      </c>
      <c r="H372" s="71" t="b">
        <v>0</v>
      </c>
      <c r="I372" s="70">
        <v>18629</v>
      </c>
      <c r="J372" s="69"/>
      <c r="K372" s="69"/>
      <c r="L372" s="69"/>
    </row>
    <row r="373" spans="1:12" ht="26.25" x14ac:dyDescent="0.25">
      <c r="A373" s="68" t="str">
        <f t="shared" si="5"/>
        <v>537100</v>
      </c>
      <c r="B373" s="72" t="s">
        <v>556</v>
      </c>
      <c r="C373" s="72" t="s">
        <v>556</v>
      </c>
      <c r="D373" s="72" t="s">
        <v>555</v>
      </c>
      <c r="E373" s="71" t="s">
        <v>223</v>
      </c>
      <c r="F373" s="72" t="s">
        <v>222</v>
      </c>
      <c r="G373" s="71" t="b">
        <v>0</v>
      </c>
      <c r="H373" s="71" t="b">
        <v>0</v>
      </c>
      <c r="I373" s="70">
        <v>18629</v>
      </c>
      <c r="J373" s="69"/>
      <c r="K373" s="69"/>
      <c r="L373" s="69"/>
    </row>
    <row r="374" spans="1:12" x14ac:dyDescent="0.25">
      <c r="A374" s="68" t="str">
        <f t="shared" si="5"/>
        <v>537150</v>
      </c>
      <c r="B374" s="72" t="s">
        <v>554</v>
      </c>
      <c r="C374" s="72" t="s">
        <v>554</v>
      </c>
      <c r="D374" s="72" t="s">
        <v>553</v>
      </c>
      <c r="E374" s="71" t="s">
        <v>223</v>
      </c>
      <c r="F374" s="72" t="s">
        <v>222</v>
      </c>
      <c r="G374" s="71" t="b">
        <v>0</v>
      </c>
      <c r="H374" s="71" t="b">
        <v>0</v>
      </c>
      <c r="I374" s="70">
        <v>18629</v>
      </c>
      <c r="J374" s="69"/>
      <c r="K374" s="69"/>
      <c r="L374" s="69"/>
    </row>
    <row r="375" spans="1:12" ht="26.25" x14ac:dyDescent="0.25">
      <c r="A375" s="68" t="str">
        <f t="shared" si="5"/>
        <v>537200</v>
      </c>
      <c r="B375" s="72" t="s">
        <v>552</v>
      </c>
      <c r="C375" s="72" t="s">
        <v>552</v>
      </c>
      <c r="D375" s="72" t="s">
        <v>551</v>
      </c>
      <c r="E375" s="71" t="s">
        <v>223</v>
      </c>
      <c r="F375" s="72" t="s">
        <v>222</v>
      </c>
      <c r="G375" s="71" t="b">
        <v>0</v>
      </c>
      <c r="H375" s="71" t="b">
        <v>0</v>
      </c>
      <c r="I375" s="70">
        <v>18629</v>
      </c>
      <c r="J375" s="69"/>
      <c r="K375" s="69"/>
      <c r="L375" s="69"/>
    </row>
    <row r="376" spans="1:12" ht="26.25" x14ac:dyDescent="0.25">
      <c r="A376" s="68" t="str">
        <f t="shared" si="5"/>
        <v>537250</v>
      </c>
      <c r="B376" s="72" t="s">
        <v>550</v>
      </c>
      <c r="C376" s="72" t="s">
        <v>550</v>
      </c>
      <c r="D376" s="72" t="s">
        <v>549</v>
      </c>
      <c r="E376" s="71" t="s">
        <v>223</v>
      </c>
      <c r="F376" s="72" t="s">
        <v>222</v>
      </c>
      <c r="G376" s="71" t="b">
        <v>0</v>
      </c>
      <c r="H376" s="71" t="b">
        <v>0</v>
      </c>
      <c r="I376" s="70">
        <v>18629</v>
      </c>
      <c r="J376" s="69"/>
      <c r="K376" s="69"/>
      <c r="L376" s="69"/>
    </row>
    <row r="377" spans="1:12" x14ac:dyDescent="0.25">
      <c r="A377" s="68" t="str">
        <f t="shared" si="5"/>
        <v>537300</v>
      </c>
      <c r="B377" s="72" t="s">
        <v>548</v>
      </c>
      <c r="C377" s="72" t="s">
        <v>548</v>
      </c>
      <c r="D377" s="72" t="s">
        <v>547</v>
      </c>
      <c r="E377" s="71" t="s">
        <v>223</v>
      </c>
      <c r="F377" s="72" t="s">
        <v>222</v>
      </c>
      <c r="G377" s="71" t="b">
        <v>0</v>
      </c>
      <c r="H377" s="71" t="b">
        <v>0</v>
      </c>
      <c r="I377" s="70">
        <v>18629</v>
      </c>
      <c r="J377" s="69"/>
      <c r="K377" s="69"/>
      <c r="L377" s="69"/>
    </row>
    <row r="378" spans="1:12" ht="26.25" x14ac:dyDescent="0.25">
      <c r="A378" s="68" t="str">
        <f t="shared" si="5"/>
        <v>537350</v>
      </c>
      <c r="B378" s="72" t="s">
        <v>546</v>
      </c>
      <c r="C378" s="72" t="s">
        <v>546</v>
      </c>
      <c r="D378" s="72" t="s">
        <v>545</v>
      </c>
      <c r="E378" s="71" t="s">
        <v>223</v>
      </c>
      <c r="F378" s="72" t="s">
        <v>222</v>
      </c>
      <c r="G378" s="71" t="b">
        <v>0</v>
      </c>
      <c r="H378" s="71" t="b">
        <v>0</v>
      </c>
      <c r="I378" s="70">
        <v>18629</v>
      </c>
      <c r="J378" s="69"/>
      <c r="K378" s="69"/>
      <c r="L378" s="69"/>
    </row>
    <row r="379" spans="1:12" x14ac:dyDescent="0.25">
      <c r="A379" s="68" t="str">
        <f t="shared" si="5"/>
        <v>537400</v>
      </c>
      <c r="B379" s="72" t="s">
        <v>544</v>
      </c>
      <c r="C379" s="72" t="s">
        <v>544</v>
      </c>
      <c r="D379" s="72" t="s">
        <v>543</v>
      </c>
      <c r="E379" s="71" t="s">
        <v>223</v>
      </c>
      <c r="F379" s="72" t="s">
        <v>222</v>
      </c>
      <c r="G379" s="71" t="b">
        <v>0</v>
      </c>
      <c r="H379" s="71" t="b">
        <v>0</v>
      </c>
      <c r="I379" s="70">
        <v>18629</v>
      </c>
      <c r="J379" s="69"/>
      <c r="K379" s="69"/>
      <c r="L379" s="69"/>
    </row>
    <row r="380" spans="1:12" x14ac:dyDescent="0.25">
      <c r="A380" s="68" t="str">
        <f t="shared" si="5"/>
        <v>537440</v>
      </c>
      <c r="B380" s="72" t="s">
        <v>542</v>
      </c>
      <c r="C380" s="72" t="s">
        <v>542</v>
      </c>
      <c r="D380" s="72" t="s">
        <v>541</v>
      </c>
      <c r="E380" s="71" t="s">
        <v>223</v>
      </c>
      <c r="F380" s="72" t="s">
        <v>222</v>
      </c>
      <c r="G380" s="71" t="b">
        <v>0</v>
      </c>
      <c r="H380" s="71" t="b">
        <v>0</v>
      </c>
      <c r="I380" s="70">
        <v>18629</v>
      </c>
      <c r="J380" s="69"/>
      <c r="K380" s="69"/>
      <c r="L380" s="69"/>
    </row>
    <row r="381" spans="1:12" x14ac:dyDescent="0.25">
      <c r="A381" s="68" t="str">
        <f t="shared" si="5"/>
        <v>537450</v>
      </c>
      <c r="B381" s="72" t="s">
        <v>540</v>
      </c>
      <c r="C381" s="72" t="s">
        <v>540</v>
      </c>
      <c r="D381" s="72" t="s">
        <v>538</v>
      </c>
      <c r="E381" s="71" t="s">
        <v>223</v>
      </c>
      <c r="F381" s="72" t="s">
        <v>222</v>
      </c>
      <c r="G381" s="71" t="b">
        <v>0</v>
      </c>
      <c r="H381" s="71" t="b">
        <v>0</v>
      </c>
      <c r="I381" s="70">
        <v>18629</v>
      </c>
      <c r="J381" s="69"/>
      <c r="K381" s="69"/>
      <c r="L381" s="69"/>
    </row>
    <row r="382" spans="1:12" x14ac:dyDescent="0.25">
      <c r="A382" s="68" t="str">
        <f t="shared" si="5"/>
        <v>537451</v>
      </c>
      <c r="B382" s="72" t="s">
        <v>539</v>
      </c>
      <c r="C382" s="72" t="s">
        <v>539</v>
      </c>
      <c r="D382" s="72" t="s">
        <v>538</v>
      </c>
      <c r="E382" s="71" t="s">
        <v>223</v>
      </c>
      <c r="F382" s="72" t="s">
        <v>222</v>
      </c>
      <c r="G382" s="71" t="b">
        <v>0</v>
      </c>
      <c r="H382" s="71" t="b">
        <v>0</v>
      </c>
      <c r="I382" s="70">
        <v>18629</v>
      </c>
      <c r="J382" s="69"/>
      <c r="K382" s="69"/>
      <c r="L382" s="69"/>
    </row>
    <row r="383" spans="1:12" ht="26.25" x14ac:dyDescent="0.25">
      <c r="A383" s="68" t="str">
        <f t="shared" si="5"/>
        <v>537500</v>
      </c>
      <c r="B383" s="72" t="s">
        <v>537</v>
      </c>
      <c r="C383" s="72" t="s">
        <v>537</v>
      </c>
      <c r="D383" s="72" t="s">
        <v>536</v>
      </c>
      <c r="E383" s="71" t="s">
        <v>223</v>
      </c>
      <c r="F383" s="72" t="s">
        <v>222</v>
      </c>
      <c r="G383" s="71" t="b">
        <v>0</v>
      </c>
      <c r="H383" s="71" t="b">
        <v>0</v>
      </c>
      <c r="I383" s="70">
        <v>18629</v>
      </c>
      <c r="J383" s="69"/>
      <c r="K383" s="69"/>
      <c r="L383" s="69"/>
    </row>
    <row r="384" spans="1:12" ht="26.25" x14ac:dyDescent="0.25">
      <c r="A384" s="68" t="str">
        <f t="shared" si="5"/>
        <v>537550</v>
      </c>
      <c r="B384" s="72" t="s">
        <v>535</v>
      </c>
      <c r="C384" s="72" t="s">
        <v>535</v>
      </c>
      <c r="D384" s="72" t="s">
        <v>534</v>
      </c>
      <c r="E384" s="71" t="s">
        <v>223</v>
      </c>
      <c r="F384" s="72" t="s">
        <v>222</v>
      </c>
      <c r="G384" s="71" t="b">
        <v>0</v>
      </c>
      <c r="H384" s="71" t="b">
        <v>0</v>
      </c>
      <c r="I384" s="70">
        <v>18629</v>
      </c>
      <c r="J384" s="69"/>
      <c r="K384" s="69"/>
      <c r="L384" s="69"/>
    </row>
    <row r="385" spans="1:12" x14ac:dyDescent="0.25">
      <c r="A385" s="68" t="str">
        <f t="shared" si="5"/>
        <v>537600</v>
      </c>
      <c r="B385" s="72" t="s">
        <v>533</v>
      </c>
      <c r="C385" s="72" t="s">
        <v>533</v>
      </c>
      <c r="D385" s="72" t="s">
        <v>532</v>
      </c>
      <c r="E385" s="71" t="s">
        <v>223</v>
      </c>
      <c r="F385" s="72" t="s">
        <v>222</v>
      </c>
      <c r="G385" s="71" t="b">
        <v>0</v>
      </c>
      <c r="H385" s="71" t="b">
        <v>0</v>
      </c>
      <c r="I385" s="70">
        <v>18629</v>
      </c>
      <c r="J385" s="69"/>
      <c r="K385" s="69"/>
      <c r="L385" s="69"/>
    </row>
    <row r="386" spans="1:12" ht="26.25" x14ac:dyDescent="0.25">
      <c r="A386" s="68" t="str">
        <f t="shared" si="5"/>
        <v>537610</v>
      </c>
      <c r="B386" s="72" t="s">
        <v>531</v>
      </c>
      <c r="C386" s="72" t="s">
        <v>531</v>
      </c>
      <c r="D386" s="72" t="s">
        <v>530</v>
      </c>
      <c r="E386" s="71" t="s">
        <v>223</v>
      </c>
      <c r="F386" s="72" t="s">
        <v>222</v>
      </c>
      <c r="G386" s="71" t="b">
        <v>0</v>
      </c>
      <c r="H386" s="71" t="b">
        <v>0</v>
      </c>
      <c r="I386" s="70">
        <v>18629</v>
      </c>
      <c r="J386" s="69"/>
      <c r="K386" s="69"/>
      <c r="L386" s="69"/>
    </row>
    <row r="387" spans="1:12" ht="39" x14ac:dyDescent="0.25">
      <c r="A387" s="68" t="str">
        <f t="shared" ref="A387:A450" si="6">LEFT(B387,6)</f>
        <v>537620</v>
      </c>
      <c r="B387" s="72" t="s">
        <v>529</v>
      </c>
      <c r="C387" s="72" t="s">
        <v>529</v>
      </c>
      <c r="D387" s="72" t="s">
        <v>528</v>
      </c>
      <c r="E387" s="71" t="s">
        <v>223</v>
      </c>
      <c r="F387" s="72" t="s">
        <v>222</v>
      </c>
      <c r="G387" s="71" t="b">
        <v>0</v>
      </c>
      <c r="H387" s="71" t="b">
        <v>0</v>
      </c>
      <c r="I387" s="70">
        <v>18629</v>
      </c>
      <c r="J387" s="69"/>
      <c r="K387" s="69"/>
      <c r="L387" s="69"/>
    </row>
    <row r="388" spans="1:12" ht="39" x14ac:dyDescent="0.25">
      <c r="A388" s="68" t="str">
        <f t="shared" si="6"/>
        <v>537630</v>
      </c>
      <c r="B388" s="72" t="s">
        <v>527</v>
      </c>
      <c r="C388" s="72" t="s">
        <v>527</v>
      </c>
      <c r="D388" s="72" t="s">
        <v>526</v>
      </c>
      <c r="E388" s="71" t="s">
        <v>223</v>
      </c>
      <c r="F388" s="72" t="s">
        <v>222</v>
      </c>
      <c r="G388" s="71" t="b">
        <v>0</v>
      </c>
      <c r="H388" s="71" t="b">
        <v>0</v>
      </c>
      <c r="I388" s="70">
        <v>18629</v>
      </c>
      <c r="J388" s="69"/>
      <c r="K388" s="69"/>
      <c r="L388" s="69"/>
    </row>
    <row r="389" spans="1:12" x14ac:dyDescent="0.25">
      <c r="A389" s="68" t="str">
        <f t="shared" si="6"/>
        <v>537650</v>
      </c>
      <c r="B389" s="72" t="s">
        <v>525</v>
      </c>
      <c r="C389" s="72" t="s">
        <v>525</v>
      </c>
      <c r="D389" s="72" t="s">
        <v>524</v>
      </c>
      <c r="E389" s="71" t="s">
        <v>223</v>
      </c>
      <c r="F389" s="72" t="s">
        <v>222</v>
      </c>
      <c r="G389" s="71" t="b">
        <v>0</v>
      </c>
      <c r="H389" s="71" t="b">
        <v>0</v>
      </c>
      <c r="I389" s="70">
        <v>18629</v>
      </c>
      <c r="J389" s="69"/>
      <c r="K389" s="69"/>
      <c r="L389" s="69"/>
    </row>
    <row r="390" spans="1:12" x14ac:dyDescent="0.25">
      <c r="A390" s="68" t="str">
        <f t="shared" si="6"/>
        <v>537700</v>
      </c>
      <c r="B390" s="72" t="s">
        <v>523</v>
      </c>
      <c r="C390" s="72" t="s">
        <v>523</v>
      </c>
      <c r="D390" s="72" t="s">
        <v>522</v>
      </c>
      <c r="E390" s="71" t="s">
        <v>223</v>
      </c>
      <c r="F390" s="72" t="s">
        <v>222</v>
      </c>
      <c r="G390" s="71" t="b">
        <v>0</v>
      </c>
      <c r="H390" s="71" t="b">
        <v>0</v>
      </c>
      <c r="I390" s="70">
        <v>18629</v>
      </c>
      <c r="J390" s="69"/>
      <c r="K390" s="69"/>
      <c r="L390" s="69"/>
    </row>
    <row r="391" spans="1:12" x14ac:dyDescent="0.25">
      <c r="A391" s="68" t="str">
        <f t="shared" si="6"/>
        <v>538000</v>
      </c>
      <c r="B391" s="72" t="s">
        <v>521</v>
      </c>
      <c r="C391" s="72" t="s">
        <v>521</v>
      </c>
      <c r="D391" s="72" t="s">
        <v>520</v>
      </c>
      <c r="E391" s="71" t="s">
        <v>223</v>
      </c>
      <c r="F391" s="72" t="s">
        <v>222</v>
      </c>
      <c r="G391" s="71" t="b">
        <v>0</v>
      </c>
      <c r="H391" s="71" t="b">
        <v>0</v>
      </c>
      <c r="I391" s="70">
        <v>18629</v>
      </c>
      <c r="J391" s="69"/>
      <c r="K391" s="69"/>
      <c r="L391" s="69"/>
    </row>
    <row r="392" spans="1:12" x14ac:dyDescent="0.25">
      <c r="A392" s="68" t="str">
        <f t="shared" si="6"/>
        <v>538100</v>
      </c>
      <c r="B392" s="72" t="s">
        <v>519</v>
      </c>
      <c r="C392" s="72" t="s">
        <v>519</v>
      </c>
      <c r="D392" s="72" t="s">
        <v>518</v>
      </c>
      <c r="E392" s="71" t="s">
        <v>223</v>
      </c>
      <c r="F392" s="72" t="s">
        <v>222</v>
      </c>
      <c r="G392" s="71" t="b">
        <v>0</v>
      </c>
      <c r="H392" s="71" t="b">
        <v>0</v>
      </c>
      <c r="I392" s="70">
        <v>18629</v>
      </c>
      <c r="J392" s="69"/>
      <c r="K392" s="69"/>
      <c r="L392" s="69"/>
    </row>
    <row r="393" spans="1:12" ht="26.25" x14ac:dyDescent="0.25">
      <c r="A393" s="68" t="str">
        <f t="shared" si="6"/>
        <v>539000</v>
      </c>
      <c r="B393" s="72" t="s">
        <v>517</v>
      </c>
      <c r="C393" s="72" t="s">
        <v>517</v>
      </c>
      <c r="D393" s="72" t="s">
        <v>511</v>
      </c>
      <c r="E393" s="71" t="s">
        <v>223</v>
      </c>
      <c r="F393" s="72" t="s">
        <v>222</v>
      </c>
      <c r="G393" s="71" t="b">
        <v>0</v>
      </c>
      <c r="H393" s="71" t="b">
        <v>0</v>
      </c>
      <c r="I393" s="70">
        <v>18629</v>
      </c>
      <c r="J393" s="69"/>
      <c r="K393" s="69"/>
      <c r="L393" s="69"/>
    </row>
    <row r="394" spans="1:12" ht="26.25" x14ac:dyDescent="0.25">
      <c r="A394" s="68" t="str">
        <f t="shared" si="6"/>
        <v>539001</v>
      </c>
      <c r="B394" s="72" t="s">
        <v>516</v>
      </c>
      <c r="C394" s="72" t="s">
        <v>516</v>
      </c>
      <c r="D394" s="72" t="s">
        <v>511</v>
      </c>
      <c r="E394" s="71" t="s">
        <v>223</v>
      </c>
      <c r="F394" s="72" t="s">
        <v>222</v>
      </c>
      <c r="G394" s="71" t="b">
        <v>0</v>
      </c>
      <c r="H394" s="71" t="b">
        <v>0</v>
      </c>
      <c r="I394" s="70">
        <v>18629</v>
      </c>
      <c r="J394" s="69"/>
      <c r="K394" s="69"/>
      <c r="L394" s="69"/>
    </row>
    <row r="395" spans="1:12" ht="26.25" x14ac:dyDescent="0.25">
      <c r="A395" s="68" t="str">
        <f t="shared" si="6"/>
        <v>539002</v>
      </c>
      <c r="B395" s="72" t="s">
        <v>515</v>
      </c>
      <c r="C395" s="72" t="s">
        <v>515</v>
      </c>
      <c r="D395" s="72" t="s">
        <v>511</v>
      </c>
      <c r="E395" s="71" t="s">
        <v>223</v>
      </c>
      <c r="F395" s="72" t="s">
        <v>222</v>
      </c>
      <c r="G395" s="71" t="b">
        <v>0</v>
      </c>
      <c r="H395" s="71" t="b">
        <v>0</v>
      </c>
      <c r="I395" s="70">
        <v>18629</v>
      </c>
      <c r="J395" s="69"/>
      <c r="K395" s="69"/>
      <c r="L395" s="69"/>
    </row>
    <row r="396" spans="1:12" ht="26.25" x14ac:dyDescent="0.25">
      <c r="A396" s="68" t="str">
        <f t="shared" si="6"/>
        <v>539003</v>
      </c>
      <c r="B396" s="72" t="s">
        <v>514</v>
      </c>
      <c r="C396" s="72" t="s">
        <v>514</v>
      </c>
      <c r="D396" s="72" t="s">
        <v>511</v>
      </c>
      <c r="E396" s="71" t="s">
        <v>223</v>
      </c>
      <c r="F396" s="72" t="s">
        <v>222</v>
      </c>
      <c r="G396" s="71" t="b">
        <v>0</v>
      </c>
      <c r="H396" s="71" t="b">
        <v>0</v>
      </c>
      <c r="I396" s="70">
        <v>18629</v>
      </c>
      <c r="J396" s="69"/>
      <c r="K396" s="69"/>
      <c r="L396" s="69"/>
    </row>
    <row r="397" spans="1:12" ht="26.25" x14ac:dyDescent="0.25">
      <c r="A397" s="68" t="str">
        <f t="shared" si="6"/>
        <v>539004</v>
      </c>
      <c r="B397" s="72" t="s">
        <v>513</v>
      </c>
      <c r="C397" s="72" t="s">
        <v>513</v>
      </c>
      <c r="D397" s="72" t="s">
        <v>511</v>
      </c>
      <c r="E397" s="71" t="s">
        <v>223</v>
      </c>
      <c r="F397" s="72" t="s">
        <v>222</v>
      </c>
      <c r="G397" s="71" t="b">
        <v>0</v>
      </c>
      <c r="H397" s="71" t="b">
        <v>0</v>
      </c>
      <c r="I397" s="70">
        <v>18629</v>
      </c>
      <c r="J397" s="69"/>
      <c r="K397" s="69"/>
      <c r="L397" s="69"/>
    </row>
    <row r="398" spans="1:12" ht="26.25" x14ac:dyDescent="0.25">
      <c r="A398" s="68" t="str">
        <f t="shared" si="6"/>
        <v>539005</v>
      </c>
      <c r="B398" s="72" t="s">
        <v>512</v>
      </c>
      <c r="C398" s="72" t="s">
        <v>512</v>
      </c>
      <c r="D398" s="72" t="s">
        <v>511</v>
      </c>
      <c r="E398" s="71" t="s">
        <v>223</v>
      </c>
      <c r="F398" s="72" t="s">
        <v>222</v>
      </c>
      <c r="G398" s="71" t="b">
        <v>0</v>
      </c>
      <c r="H398" s="71" t="b">
        <v>0</v>
      </c>
      <c r="I398" s="70">
        <v>18629</v>
      </c>
      <c r="J398" s="69"/>
      <c r="K398" s="69"/>
      <c r="L398" s="69"/>
    </row>
    <row r="399" spans="1:12" x14ac:dyDescent="0.25">
      <c r="A399" s="68" t="str">
        <f t="shared" si="6"/>
        <v>539100</v>
      </c>
      <c r="B399" s="72" t="s">
        <v>510</v>
      </c>
      <c r="C399" s="72" t="s">
        <v>510</v>
      </c>
      <c r="D399" s="72" t="s">
        <v>503</v>
      </c>
      <c r="E399" s="71" t="s">
        <v>223</v>
      </c>
      <c r="F399" s="72" t="s">
        <v>222</v>
      </c>
      <c r="G399" s="71" t="b">
        <v>0</v>
      </c>
      <c r="H399" s="71" t="b">
        <v>0</v>
      </c>
      <c r="I399" s="70">
        <v>18629</v>
      </c>
      <c r="J399" s="69"/>
      <c r="K399" s="69"/>
      <c r="L399" s="69"/>
    </row>
    <row r="400" spans="1:12" x14ac:dyDescent="0.25">
      <c r="A400" s="68" t="str">
        <f t="shared" si="6"/>
        <v>539101</v>
      </c>
      <c r="B400" s="72" t="s">
        <v>509</v>
      </c>
      <c r="C400" s="72" t="s">
        <v>509</v>
      </c>
      <c r="D400" s="72" t="s">
        <v>503</v>
      </c>
      <c r="E400" s="71" t="s">
        <v>223</v>
      </c>
      <c r="F400" s="72" t="s">
        <v>222</v>
      </c>
      <c r="G400" s="71" t="b">
        <v>0</v>
      </c>
      <c r="H400" s="71" t="b">
        <v>0</v>
      </c>
      <c r="I400" s="70">
        <v>18629</v>
      </c>
      <c r="J400" s="69"/>
      <c r="K400" s="69"/>
      <c r="L400" s="69"/>
    </row>
    <row r="401" spans="1:12" x14ac:dyDescent="0.25">
      <c r="A401" s="68" t="str">
        <f t="shared" si="6"/>
        <v>539102</v>
      </c>
      <c r="B401" s="72" t="s">
        <v>508</v>
      </c>
      <c r="C401" s="72" t="s">
        <v>508</v>
      </c>
      <c r="D401" s="72" t="s">
        <v>503</v>
      </c>
      <c r="E401" s="71" t="s">
        <v>223</v>
      </c>
      <c r="F401" s="72" t="s">
        <v>222</v>
      </c>
      <c r="G401" s="71" t="b">
        <v>0</v>
      </c>
      <c r="H401" s="71" t="b">
        <v>0</v>
      </c>
      <c r="I401" s="70">
        <v>18629</v>
      </c>
      <c r="J401" s="69"/>
      <c r="K401" s="69"/>
      <c r="L401" s="69"/>
    </row>
    <row r="402" spans="1:12" x14ac:dyDescent="0.25">
      <c r="A402" s="68" t="str">
        <f t="shared" si="6"/>
        <v>539103</v>
      </c>
      <c r="B402" s="72" t="s">
        <v>507</v>
      </c>
      <c r="C402" s="72" t="s">
        <v>507</v>
      </c>
      <c r="D402" s="72" t="s">
        <v>503</v>
      </c>
      <c r="E402" s="71" t="s">
        <v>223</v>
      </c>
      <c r="F402" s="72" t="s">
        <v>222</v>
      </c>
      <c r="G402" s="71" t="b">
        <v>0</v>
      </c>
      <c r="H402" s="71" t="b">
        <v>0</v>
      </c>
      <c r="I402" s="70">
        <v>18629</v>
      </c>
      <c r="J402" s="69"/>
      <c r="K402" s="69"/>
      <c r="L402" s="69"/>
    </row>
    <row r="403" spans="1:12" x14ac:dyDescent="0.25">
      <c r="A403" s="68" t="str">
        <f t="shared" si="6"/>
        <v>539104</v>
      </c>
      <c r="B403" s="72" t="s">
        <v>506</v>
      </c>
      <c r="C403" s="72" t="s">
        <v>506</v>
      </c>
      <c r="D403" s="72" t="s">
        <v>503</v>
      </c>
      <c r="E403" s="71" t="s">
        <v>223</v>
      </c>
      <c r="F403" s="72" t="s">
        <v>222</v>
      </c>
      <c r="G403" s="71" t="b">
        <v>0</v>
      </c>
      <c r="H403" s="71" t="b">
        <v>0</v>
      </c>
      <c r="I403" s="70">
        <v>18629</v>
      </c>
      <c r="J403" s="69"/>
      <c r="K403" s="69"/>
      <c r="L403" s="69"/>
    </row>
    <row r="404" spans="1:12" x14ac:dyDescent="0.25">
      <c r="A404" s="68" t="str">
        <f t="shared" si="6"/>
        <v>539105</v>
      </c>
      <c r="B404" s="72" t="s">
        <v>505</v>
      </c>
      <c r="C404" s="72" t="s">
        <v>505</v>
      </c>
      <c r="D404" s="72" t="s">
        <v>503</v>
      </c>
      <c r="E404" s="71" t="s">
        <v>223</v>
      </c>
      <c r="F404" s="72" t="s">
        <v>222</v>
      </c>
      <c r="G404" s="71" t="b">
        <v>0</v>
      </c>
      <c r="H404" s="71" t="b">
        <v>0</v>
      </c>
      <c r="I404" s="70">
        <v>18629</v>
      </c>
      <c r="J404" s="69"/>
      <c r="K404" s="69"/>
      <c r="L404" s="69"/>
    </row>
    <row r="405" spans="1:12" x14ac:dyDescent="0.25">
      <c r="A405" s="68" t="str">
        <f t="shared" si="6"/>
        <v>539106</v>
      </c>
      <c r="B405" s="72" t="s">
        <v>504</v>
      </c>
      <c r="C405" s="72" t="s">
        <v>504</v>
      </c>
      <c r="D405" s="72" t="s">
        <v>503</v>
      </c>
      <c r="E405" s="71" t="s">
        <v>223</v>
      </c>
      <c r="F405" s="72" t="s">
        <v>222</v>
      </c>
      <c r="G405" s="71" t="b">
        <v>0</v>
      </c>
      <c r="H405" s="71" t="b">
        <v>0</v>
      </c>
      <c r="I405" s="70">
        <v>18629</v>
      </c>
      <c r="J405" s="69"/>
      <c r="K405" s="69"/>
      <c r="L405" s="69"/>
    </row>
    <row r="406" spans="1:12" x14ac:dyDescent="0.25">
      <c r="A406" s="68" t="str">
        <f t="shared" si="6"/>
        <v>539200</v>
      </c>
      <c r="B406" s="72" t="s">
        <v>502</v>
      </c>
      <c r="C406" s="72" t="s">
        <v>502</v>
      </c>
      <c r="D406" s="72" t="s">
        <v>501</v>
      </c>
      <c r="E406" s="71" t="s">
        <v>223</v>
      </c>
      <c r="F406" s="72" t="s">
        <v>222</v>
      </c>
      <c r="G406" s="71" t="b">
        <v>0</v>
      </c>
      <c r="H406" s="71" t="b">
        <v>0</v>
      </c>
      <c r="I406" s="70">
        <v>18629</v>
      </c>
      <c r="J406" s="69"/>
      <c r="K406" s="69"/>
      <c r="L406" s="69"/>
    </row>
    <row r="407" spans="1:12" x14ac:dyDescent="0.25">
      <c r="A407" s="68" t="str">
        <f t="shared" si="6"/>
        <v>539300</v>
      </c>
      <c r="B407" s="72" t="s">
        <v>500</v>
      </c>
      <c r="C407" s="72" t="s">
        <v>500</v>
      </c>
      <c r="D407" s="72" t="s">
        <v>498</v>
      </c>
      <c r="E407" s="71" t="s">
        <v>223</v>
      </c>
      <c r="F407" s="72" t="s">
        <v>222</v>
      </c>
      <c r="G407" s="71" t="b">
        <v>0</v>
      </c>
      <c r="H407" s="71" t="b">
        <v>0</v>
      </c>
      <c r="I407" s="70">
        <v>18629</v>
      </c>
      <c r="J407" s="69"/>
      <c r="K407" s="69"/>
      <c r="L407" s="69"/>
    </row>
    <row r="408" spans="1:12" x14ac:dyDescent="0.25">
      <c r="A408" s="68" t="str">
        <f t="shared" si="6"/>
        <v>539301</v>
      </c>
      <c r="B408" s="72" t="s">
        <v>499</v>
      </c>
      <c r="C408" s="72" t="s">
        <v>499</v>
      </c>
      <c r="D408" s="72" t="s">
        <v>498</v>
      </c>
      <c r="E408" s="71" t="s">
        <v>223</v>
      </c>
      <c r="F408" s="72" t="s">
        <v>222</v>
      </c>
      <c r="G408" s="71" t="b">
        <v>0</v>
      </c>
      <c r="H408" s="71" t="b">
        <v>0</v>
      </c>
      <c r="I408" s="70">
        <v>18629</v>
      </c>
      <c r="J408" s="69"/>
      <c r="K408" s="69"/>
      <c r="L408" s="69"/>
    </row>
    <row r="409" spans="1:12" ht="26.25" x14ac:dyDescent="0.25">
      <c r="A409" s="68" t="str">
        <f t="shared" si="6"/>
        <v>539400</v>
      </c>
      <c r="B409" s="72" t="s">
        <v>497</v>
      </c>
      <c r="C409" s="72" t="s">
        <v>497</v>
      </c>
      <c r="D409" s="72" t="s">
        <v>496</v>
      </c>
      <c r="E409" s="71" t="s">
        <v>223</v>
      </c>
      <c r="F409" s="72" t="s">
        <v>222</v>
      </c>
      <c r="G409" s="71" t="b">
        <v>0</v>
      </c>
      <c r="H409" s="71" t="b">
        <v>0</v>
      </c>
      <c r="I409" s="70">
        <v>18629</v>
      </c>
      <c r="J409" s="69"/>
      <c r="K409" s="69"/>
      <c r="L409" s="69"/>
    </row>
    <row r="410" spans="1:12" x14ac:dyDescent="0.25">
      <c r="A410" s="68" t="str">
        <f t="shared" si="6"/>
        <v>539500</v>
      </c>
      <c r="B410" s="72" t="s">
        <v>495</v>
      </c>
      <c r="C410" s="72" t="s">
        <v>495</v>
      </c>
      <c r="D410" s="72" t="s">
        <v>487</v>
      </c>
      <c r="E410" s="71" t="s">
        <v>223</v>
      </c>
      <c r="F410" s="72" t="s">
        <v>222</v>
      </c>
      <c r="G410" s="71" t="b">
        <v>0</v>
      </c>
      <c r="H410" s="71" t="b">
        <v>0</v>
      </c>
      <c r="I410" s="70">
        <v>18629</v>
      </c>
      <c r="J410" s="69"/>
      <c r="K410" s="69"/>
      <c r="L410" s="69"/>
    </row>
    <row r="411" spans="1:12" x14ac:dyDescent="0.25">
      <c r="A411" s="68" t="str">
        <f t="shared" si="6"/>
        <v>539501</v>
      </c>
      <c r="B411" s="72" t="s">
        <v>494</v>
      </c>
      <c r="C411" s="72" t="s">
        <v>494</v>
      </c>
      <c r="D411" s="72" t="s">
        <v>487</v>
      </c>
      <c r="E411" s="71" t="s">
        <v>223</v>
      </c>
      <c r="F411" s="72" t="s">
        <v>222</v>
      </c>
      <c r="G411" s="71" t="b">
        <v>0</v>
      </c>
      <c r="H411" s="71" t="b">
        <v>0</v>
      </c>
      <c r="I411" s="70">
        <v>18629</v>
      </c>
      <c r="J411" s="69"/>
      <c r="K411" s="69"/>
      <c r="L411" s="69"/>
    </row>
    <row r="412" spans="1:12" x14ac:dyDescent="0.25">
      <c r="A412" s="68" t="str">
        <f t="shared" si="6"/>
        <v>539502</v>
      </c>
      <c r="B412" s="72" t="s">
        <v>493</v>
      </c>
      <c r="C412" s="72" t="s">
        <v>493</v>
      </c>
      <c r="D412" s="72" t="s">
        <v>487</v>
      </c>
      <c r="E412" s="71" t="s">
        <v>223</v>
      </c>
      <c r="F412" s="72" t="s">
        <v>222</v>
      </c>
      <c r="G412" s="71" t="b">
        <v>0</v>
      </c>
      <c r="H412" s="71" t="b">
        <v>0</v>
      </c>
      <c r="I412" s="70">
        <v>18629</v>
      </c>
      <c r="J412" s="69"/>
      <c r="K412" s="69"/>
      <c r="L412" s="69"/>
    </row>
    <row r="413" spans="1:12" x14ac:dyDescent="0.25">
      <c r="A413" s="68" t="str">
        <f t="shared" si="6"/>
        <v>539503</v>
      </c>
      <c r="B413" s="72" t="s">
        <v>492</v>
      </c>
      <c r="C413" s="72" t="s">
        <v>492</v>
      </c>
      <c r="D413" s="72" t="s">
        <v>487</v>
      </c>
      <c r="E413" s="71" t="s">
        <v>223</v>
      </c>
      <c r="F413" s="72" t="s">
        <v>222</v>
      </c>
      <c r="G413" s="71" t="b">
        <v>0</v>
      </c>
      <c r="H413" s="71" t="b">
        <v>0</v>
      </c>
      <c r="I413" s="70">
        <v>18629</v>
      </c>
      <c r="J413" s="69"/>
      <c r="K413" s="69"/>
      <c r="L413" s="69"/>
    </row>
    <row r="414" spans="1:12" x14ac:dyDescent="0.25">
      <c r="A414" s="68" t="str">
        <f t="shared" si="6"/>
        <v>539504</v>
      </c>
      <c r="B414" s="72" t="s">
        <v>491</v>
      </c>
      <c r="C414" s="72" t="s">
        <v>491</v>
      </c>
      <c r="D414" s="72" t="s">
        <v>487</v>
      </c>
      <c r="E414" s="71" t="s">
        <v>223</v>
      </c>
      <c r="F414" s="72" t="s">
        <v>222</v>
      </c>
      <c r="G414" s="71" t="b">
        <v>0</v>
      </c>
      <c r="H414" s="71" t="b">
        <v>0</v>
      </c>
      <c r="I414" s="70">
        <v>18629</v>
      </c>
      <c r="J414" s="69"/>
      <c r="K414" s="69"/>
      <c r="L414" s="69"/>
    </row>
    <row r="415" spans="1:12" x14ac:dyDescent="0.25">
      <c r="A415" s="68" t="str">
        <f t="shared" si="6"/>
        <v>539505</v>
      </c>
      <c r="B415" s="72" t="s">
        <v>490</v>
      </c>
      <c r="C415" s="72" t="s">
        <v>490</v>
      </c>
      <c r="D415" s="72" t="s">
        <v>487</v>
      </c>
      <c r="E415" s="71" t="s">
        <v>223</v>
      </c>
      <c r="F415" s="72" t="s">
        <v>222</v>
      </c>
      <c r="G415" s="71" t="b">
        <v>0</v>
      </c>
      <c r="H415" s="71" t="b">
        <v>0</v>
      </c>
      <c r="I415" s="70">
        <v>18629</v>
      </c>
      <c r="J415" s="69"/>
      <c r="K415" s="69"/>
      <c r="L415" s="69"/>
    </row>
    <row r="416" spans="1:12" x14ac:dyDescent="0.25">
      <c r="A416" s="68" t="str">
        <f t="shared" si="6"/>
        <v>539506</v>
      </c>
      <c r="B416" s="72" t="s">
        <v>489</v>
      </c>
      <c r="C416" s="72" t="s">
        <v>489</v>
      </c>
      <c r="D416" s="72" t="s">
        <v>487</v>
      </c>
      <c r="E416" s="71" t="s">
        <v>223</v>
      </c>
      <c r="F416" s="72" t="s">
        <v>222</v>
      </c>
      <c r="G416" s="71" t="b">
        <v>0</v>
      </c>
      <c r="H416" s="71" t="b">
        <v>0</v>
      </c>
      <c r="I416" s="70">
        <v>18629</v>
      </c>
      <c r="J416" s="69"/>
      <c r="K416" s="69"/>
      <c r="L416" s="69"/>
    </row>
    <row r="417" spans="1:12" x14ac:dyDescent="0.25">
      <c r="A417" s="68" t="str">
        <f t="shared" si="6"/>
        <v>539507</v>
      </c>
      <c r="B417" s="72" t="s">
        <v>488</v>
      </c>
      <c r="C417" s="72" t="s">
        <v>488</v>
      </c>
      <c r="D417" s="72" t="s">
        <v>487</v>
      </c>
      <c r="E417" s="71" t="s">
        <v>223</v>
      </c>
      <c r="F417" s="72" t="s">
        <v>222</v>
      </c>
      <c r="G417" s="71" t="b">
        <v>0</v>
      </c>
      <c r="H417" s="71" t="b">
        <v>0</v>
      </c>
      <c r="I417" s="70">
        <v>18629</v>
      </c>
      <c r="J417" s="69"/>
      <c r="K417" s="69"/>
      <c r="L417" s="69"/>
    </row>
    <row r="418" spans="1:12" x14ac:dyDescent="0.25">
      <c r="A418" s="68" t="str">
        <f t="shared" si="6"/>
        <v>540000</v>
      </c>
      <c r="B418" s="72" t="s">
        <v>486</v>
      </c>
      <c r="C418" s="72" t="s">
        <v>486</v>
      </c>
      <c r="D418" s="72" t="s">
        <v>485</v>
      </c>
      <c r="E418" s="71" t="s">
        <v>223</v>
      </c>
      <c r="F418" s="72" t="s">
        <v>222</v>
      </c>
      <c r="G418" s="71" t="b">
        <v>0</v>
      </c>
      <c r="H418" s="71" t="b">
        <v>0</v>
      </c>
      <c r="I418" s="70">
        <v>18629</v>
      </c>
      <c r="J418" s="69"/>
      <c r="K418" s="69"/>
      <c r="L418" s="69"/>
    </row>
    <row r="419" spans="1:12" ht="26.25" x14ac:dyDescent="0.25">
      <c r="A419" s="68" t="str">
        <f t="shared" si="6"/>
        <v>540100</v>
      </c>
      <c r="B419" s="72" t="s">
        <v>484</v>
      </c>
      <c r="C419" s="72" t="s">
        <v>484</v>
      </c>
      <c r="D419" s="72" t="s">
        <v>483</v>
      </c>
      <c r="E419" s="71" t="s">
        <v>223</v>
      </c>
      <c r="F419" s="72" t="s">
        <v>222</v>
      </c>
      <c r="G419" s="71" t="b">
        <v>0</v>
      </c>
      <c r="H419" s="71" t="b">
        <v>0</v>
      </c>
      <c r="I419" s="70">
        <v>18629</v>
      </c>
      <c r="J419" s="69"/>
      <c r="K419" s="69"/>
      <c r="L419" s="69"/>
    </row>
    <row r="420" spans="1:12" x14ac:dyDescent="0.25">
      <c r="A420" s="68" t="str">
        <f t="shared" si="6"/>
        <v>541000</v>
      </c>
      <c r="B420" s="72" t="s">
        <v>482</v>
      </c>
      <c r="C420" s="72" t="s">
        <v>482</v>
      </c>
      <c r="D420" s="72" t="s">
        <v>481</v>
      </c>
      <c r="E420" s="71" t="s">
        <v>223</v>
      </c>
      <c r="F420" s="72" t="s">
        <v>222</v>
      </c>
      <c r="G420" s="71" t="b">
        <v>0</v>
      </c>
      <c r="H420" s="71" t="b">
        <v>0</v>
      </c>
      <c r="I420" s="70">
        <v>18629</v>
      </c>
      <c r="J420" s="69"/>
      <c r="K420" s="69"/>
      <c r="L420" s="69"/>
    </row>
    <row r="421" spans="1:12" x14ac:dyDescent="0.25">
      <c r="A421" s="68" t="str">
        <f t="shared" si="6"/>
        <v>542000</v>
      </c>
      <c r="B421" s="72" t="s">
        <v>480</v>
      </c>
      <c r="C421" s="72" t="s">
        <v>480</v>
      </c>
      <c r="D421" s="72" t="s">
        <v>479</v>
      </c>
      <c r="E421" s="71" t="s">
        <v>223</v>
      </c>
      <c r="F421" s="72" t="s">
        <v>222</v>
      </c>
      <c r="G421" s="71" t="b">
        <v>0</v>
      </c>
      <c r="H421" s="71" t="b">
        <v>0</v>
      </c>
      <c r="I421" s="70">
        <v>18629</v>
      </c>
      <c r="J421" s="69"/>
      <c r="K421" s="69"/>
      <c r="L421" s="69"/>
    </row>
    <row r="422" spans="1:12" x14ac:dyDescent="0.25">
      <c r="A422" s="68" t="str">
        <f t="shared" si="6"/>
        <v>542100</v>
      </c>
      <c r="B422" s="72" t="s">
        <v>478</v>
      </c>
      <c r="C422" s="72" t="s">
        <v>478</v>
      </c>
      <c r="D422" s="72" t="s">
        <v>477</v>
      </c>
      <c r="E422" s="71" t="s">
        <v>223</v>
      </c>
      <c r="F422" s="72" t="s">
        <v>222</v>
      </c>
      <c r="G422" s="71" t="b">
        <v>0</v>
      </c>
      <c r="H422" s="71" t="b">
        <v>0</v>
      </c>
      <c r="I422" s="70">
        <v>18629</v>
      </c>
      <c r="J422" s="69"/>
      <c r="K422" s="69"/>
      <c r="L422" s="69"/>
    </row>
    <row r="423" spans="1:12" x14ac:dyDescent="0.25">
      <c r="A423" s="68" t="str">
        <f t="shared" si="6"/>
        <v>542200</v>
      </c>
      <c r="B423" s="72" t="s">
        <v>476</v>
      </c>
      <c r="C423" s="72" t="s">
        <v>476</v>
      </c>
      <c r="D423" s="72" t="s">
        <v>475</v>
      </c>
      <c r="E423" s="71" t="s">
        <v>223</v>
      </c>
      <c r="F423" s="72" t="s">
        <v>222</v>
      </c>
      <c r="G423" s="71" t="b">
        <v>0</v>
      </c>
      <c r="H423" s="71" t="b">
        <v>0</v>
      </c>
      <c r="I423" s="70">
        <v>18629</v>
      </c>
      <c r="J423" s="69"/>
      <c r="K423" s="69"/>
      <c r="L423" s="69"/>
    </row>
    <row r="424" spans="1:12" x14ac:dyDescent="0.25">
      <c r="A424" s="68" t="str">
        <f t="shared" si="6"/>
        <v>542300</v>
      </c>
      <c r="B424" s="72" t="s">
        <v>474</v>
      </c>
      <c r="C424" s="72" t="s">
        <v>474</v>
      </c>
      <c r="D424" s="72" t="s">
        <v>473</v>
      </c>
      <c r="E424" s="71" t="s">
        <v>223</v>
      </c>
      <c r="F424" s="72" t="s">
        <v>222</v>
      </c>
      <c r="G424" s="71" t="b">
        <v>0</v>
      </c>
      <c r="H424" s="71" t="b">
        <v>0</v>
      </c>
      <c r="I424" s="70">
        <v>18629</v>
      </c>
      <c r="J424" s="69"/>
      <c r="K424" s="69"/>
      <c r="L424" s="69"/>
    </row>
    <row r="425" spans="1:12" x14ac:dyDescent="0.25">
      <c r="A425" s="68" t="str">
        <f t="shared" si="6"/>
        <v>542400</v>
      </c>
      <c r="B425" s="72" t="s">
        <v>472</v>
      </c>
      <c r="C425" s="72" t="s">
        <v>472</v>
      </c>
      <c r="D425" s="72" t="s">
        <v>471</v>
      </c>
      <c r="E425" s="71" t="s">
        <v>223</v>
      </c>
      <c r="F425" s="72" t="s">
        <v>222</v>
      </c>
      <c r="G425" s="71" t="b">
        <v>0</v>
      </c>
      <c r="H425" s="71" t="b">
        <v>0</v>
      </c>
      <c r="I425" s="70">
        <v>18629</v>
      </c>
      <c r="J425" s="69"/>
      <c r="K425" s="69"/>
      <c r="L425" s="69"/>
    </row>
    <row r="426" spans="1:12" x14ac:dyDescent="0.25">
      <c r="A426" s="68" t="str">
        <f t="shared" si="6"/>
        <v>542900</v>
      </c>
      <c r="B426" s="72" t="s">
        <v>470</v>
      </c>
      <c r="C426" s="72" t="s">
        <v>470</v>
      </c>
      <c r="D426" s="72" t="s">
        <v>469</v>
      </c>
      <c r="E426" s="71" t="s">
        <v>223</v>
      </c>
      <c r="F426" s="72" t="s">
        <v>222</v>
      </c>
      <c r="G426" s="71" t="b">
        <v>0</v>
      </c>
      <c r="H426" s="71" t="b">
        <v>0</v>
      </c>
      <c r="I426" s="70">
        <v>18629</v>
      </c>
      <c r="J426" s="69"/>
      <c r="K426" s="69"/>
      <c r="L426" s="69"/>
    </row>
    <row r="427" spans="1:12" x14ac:dyDescent="0.25">
      <c r="A427" s="68" t="str">
        <f t="shared" si="6"/>
        <v>543000</v>
      </c>
      <c r="B427" s="72" t="s">
        <v>468</v>
      </c>
      <c r="C427" s="72" t="s">
        <v>468</v>
      </c>
      <c r="D427" s="72" t="s">
        <v>466</v>
      </c>
      <c r="E427" s="71" t="s">
        <v>223</v>
      </c>
      <c r="F427" s="72" t="s">
        <v>222</v>
      </c>
      <c r="G427" s="71" t="b">
        <v>0</v>
      </c>
      <c r="H427" s="71" t="b">
        <v>0</v>
      </c>
      <c r="I427" s="70">
        <v>18629</v>
      </c>
      <c r="J427" s="69"/>
      <c r="K427" s="69"/>
      <c r="L427" s="69"/>
    </row>
    <row r="428" spans="1:12" x14ac:dyDescent="0.25">
      <c r="A428" s="68" t="str">
        <f t="shared" si="6"/>
        <v>543001</v>
      </c>
      <c r="B428" s="72" t="s">
        <v>467</v>
      </c>
      <c r="C428" s="72" t="s">
        <v>467</v>
      </c>
      <c r="D428" s="72" t="s">
        <v>466</v>
      </c>
      <c r="E428" s="71" t="s">
        <v>223</v>
      </c>
      <c r="F428" s="72" t="s">
        <v>222</v>
      </c>
      <c r="G428" s="71" t="b">
        <v>0</v>
      </c>
      <c r="H428" s="71" t="b">
        <v>0</v>
      </c>
      <c r="I428" s="70">
        <v>18629</v>
      </c>
      <c r="J428" s="69"/>
      <c r="K428" s="69"/>
      <c r="L428" s="69"/>
    </row>
    <row r="429" spans="1:12" x14ac:dyDescent="0.25">
      <c r="A429" s="68" t="str">
        <f t="shared" si="6"/>
        <v>544000</v>
      </c>
      <c r="B429" s="72" t="s">
        <v>465</v>
      </c>
      <c r="C429" s="72" t="s">
        <v>465</v>
      </c>
      <c r="D429" s="72" t="s">
        <v>464</v>
      </c>
      <c r="E429" s="71" t="s">
        <v>223</v>
      </c>
      <c r="F429" s="72" t="s">
        <v>222</v>
      </c>
      <c r="G429" s="71" t="b">
        <v>0</v>
      </c>
      <c r="H429" s="71" t="b">
        <v>0</v>
      </c>
      <c r="I429" s="70">
        <v>18629</v>
      </c>
      <c r="J429" s="69"/>
      <c r="K429" s="69"/>
      <c r="L429" s="69"/>
    </row>
    <row r="430" spans="1:12" x14ac:dyDescent="0.25">
      <c r="A430" s="68" t="str">
        <f t="shared" si="6"/>
        <v>544100</v>
      </c>
      <c r="B430" s="72" t="s">
        <v>463</v>
      </c>
      <c r="C430" s="72" t="s">
        <v>463</v>
      </c>
      <c r="D430" s="72" t="s">
        <v>462</v>
      </c>
      <c r="E430" s="71" t="s">
        <v>223</v>
      </c>
      <c r="F430" s="72" t="s">
        <v>222</v>
      </c>
      <c r="G430" s="71" t="b">
        <v>0</v>
      </c>
      <c r="H430" s="71" t="b">
        <v>0</v>
      </c>
      <c r="I430" s="70">
        <v>18629</v>
      </c>
      <c r="J430" s="69"/>
      <c r="K430" s="69"/>
      <c r="L430" s="69"/>
    </row>
    <row r="431" spans="1:12" x14ac:dyDescent="0.25">
      <c r="A431" s="68" t="str">
        <f t="shared" si="6"/>
        <v>545000</v>
      </c>
      <c r="B431" s="72" t="s">
        <v>461</v>
      </c>
      <c r="C431" s="72" t="s">
        <v>461</v>
      </c>
      <c r="D431" s="72" t="s">
        <v>460</v>
      </c>
      <c r="E431" s="71" t="s">
        <v>223</v>
      </c>
      <c r="F431" s="72" t="s">
        <v>222</v>
      </c>
      <c r="G431" s="71" t="b">
        <v>0</v>
      </c>
      <c r="H431" s="71" t="b">
        <v>0</v>
      </c>
      <c r="I431" s="70">
        <v>18629</v>
      </c>
      <c r="J431" s="69"/>
      <c r="K431" s="69"/>
      <c r="L431" s="69"/>
    </row>
    <row r="432" spans="1:12" x14ac:dyDescent="0.25">
      <c r="A432" s="68" t="str">
        <f t="shared" si="6"/>
        <v>546000</v>
      </c>
      <c r="B432" s="72" t="s">
        <v>459</v>
      </c>
      <c r="C432" s="72" t="s">
        <v>459</v>
      </c>
      <c r="D432" s="72" t="s">
        <v>457</v>
      </c>
      <c r="E432" s="71" t="s">
        <v>223</v>
      </c>
      <c r="F432" s="72" t="s">
        <v>222</v>
      </c>
      <c r="G432" s="71" t="b">
        <v>0</v>
      </c>
      <c r="H432" s="71" t="b">
        <v>0</v>
      </c>
      <c r="I432" s="70">
        <v>18629</v>
      </c>
      <c r="J432" s="69"/>
      <c r="K432" s="69"/>
      <c r="L432" s="69"/>
    </row>
    <row r="433" spans="1:12" x14ac:dyDescent="0.25">
      <c r="A433" s="68" t="str">
        <f t="shared" si="6"/>
        <v>546001</v>
      </c>
      <c r="B433" s="72" t="s">
        <v>458</v>
      </c>
      <c r="C433" s="72" t="s">
        <v>458</v>
      </c>
      <c r="D433" s="72" t="s">
        <v>457</v>
      </c>
      <c r="E433" s="71" t="s">
        <v>223</v>
      </c>
      <c r="F433" s="72" t="s">
        <v>222</v>
      </c>
      <c r="G433" s="71" t="b">
        <v>0</v>
      </c>
      <c r="H433" s="71" t="b">
        <v>0</v>
      </c>
      <c r="I433" s="70">
        <v>18629</v>
      </c>
      <c r="J433" s="69"/>
      <c r="K433" s="69"/>
      <c r="L433" s="69"/>
    </row>
    <row r="434" spans="1:12" ht="26.25" x14ac:dyDescent="0.25">
      <c r="A434" s="68" t="str">
        <f t="shared" si="6"/>
        <v>547000</v>
      </c>
      <c r="B434" s="72" t="s">
        <v>456</v>
      </c>
      <c r="C434" s="72" t="s">
        <v>456</v>
      </c>
      <c r="D434" s="72" t="s">
        <v>455</v>
      </c>
      <c r="E434" s="71" t="s">
        <v>223</v>
      </c>
      <c r="F434" s="72" t="s">
        <v>222</v>
      </c>
      <c r="G434" s="71" t="b">
        <v>0</v>
      </c>
      <c r="H434" s="71" t="b">
        <v>0</v>
      </c>
      <c r="I434" s="70">
        <v>18629</v>
      </c>
      <c r="J434" s="69"/>
      <c r="K434" s="69"/>
      <c r="L434" s="69"/>
    </row>
    <row r="435" spans="1:12" ht="39" x14ac:dyDescent="0.25">
      <c r="A435" s="68" t="str">
        <f t="shared" si="6"/>
        <v>547010</v>
      </c>
      <c r="B435" s="72" t="s">
        <v>454</v>
      </c>
      <c r="C435" s="72" t="s">
        <v>454</v>
      </c>
      <c r="D435" s="72" t="s">
        <v>453</v>
      </c>
      <c r="E435" s="71" t="s">
        <v>223</v>
      </c>
      <c r="F435" s="72" t="s">
        <v>222</v>
      </c>
      <c r="G435" s="71" t="b">
        <v>0</v>
      </c>
      <c r="H435" s="71" t="b">
        <v>0</v>
      </c>
      <c r="I435" s="70">
        <v>18629</v>
      </c>
      <c r="J435" s="69"/>
      <c r="K435" s="69"/>
      <c r="L435" s="69"/>
    </row>
    <row r="436" spans="1:12" ht="39" x14ac:dyDescent="0.25">
      <c r="A436" s="68" t="str">
        <f t="shared" si="6"/>
        <v>547020</v>
      </c>
      <c r="B436" s="72" t="s">
        <v>452</v>
      </c>
      <c r="C436" s="72" t="s">
        <v>452</v>
      </c>
      <c r="D436" s="72" t="s">
        <v>451</v>
      </c>
      <c r="E436" s="71" t="s">
        <v>223</v>
      </c>
      <c r="F436" s="72" t="s">
        <v>222</v>
      </c>
      <c r="G436" s="71" t="b">
        <v>0</v>
      </c>
      <c r="H436" s="71" t="b">
        <v>0</v>
      </c>
      <c r="I436" s="70">
        <v>18629</v>
      </c>
      <c r="J436" s="69"/>
      <c r="K436" s="69"/>
      <c r="L436" s="69"/>
    </row>
    <row r="437" spans="1:12" x14ac:dyDescent="0.25">
      <c r="A437" s="68" t="str">
        <f t="shared" si="6"/>
        <v>550000</v>
      </c>
      <c r="B437" s="72" t="s">
        <v>450</v>
      </c>
      <c r="C437" s="72" t="s">
        <v>450</v>
      </c>
      <c r="D437" s="72" t="s">
        <v>449</v>
      </c>
      <c r="E437" s="71" t="s">
        <v>223</v>
      </c>
      <c r="F437" s="72" t="s">
        <v>222</v>
      </c>
      <c r="G437" s="71" t="b">
        <v>0</v>
      </c>
      <c r="H437" s="71" t="b">
        <v>0</v>
      </c>
      <c r="I437" s="70">
        <v>18629</v>
      </c>
      <c r="J437" s="69"/>
      <c r="K437" s="69"/>
      <c r="L437" s="69"/>
    </row>
    <row r="438" spans="1:12" x14ac:dyDescent="0.25">
      <c r="A438" s="68" t="str">
        <f t="shared" si="6"/>
        <v>550100</v>
      </c>
      <c r="B438" s="72" t="s">
        <v>448</v>
      </c>
      <c r="C438" s="72" t="s">
        <v>448</v>
      </c>
      <c r="D438" s="72" t="s">
        <v>447</v>
      </c>
      <c r="E438" s="71" t="s">
        <v>223</v>
      </c>
      <c r="F438" s="72" t="s">
        <v>222</v>
      </c>
      <c r="G438" s="71" t="b">
        <v>0</v>
      </c>
      <c r="H438" s="71" t="b">
        <v>0</v>
      </c>
      <c r="I438" s="70">
        <v>18629</v>
      </c>
      <c r="J438" s="69"/>
      <c r="K438" s="69"/>
      <c r="L438" s="69"/>
    </row>
    <row r="439" spans="1:12" x14ac:dyDescent="0.25">
      <c r="A439" s="68" t="str">
        <f t="shared" si="6"/>
        <v>550200</v>
      </c>
      <c r="B439" s="72" t="s">
        <v>446</v>
      </c>
      <c r="C439" s="72" t="s">
        <v>446</v>
      </c>
      <c r="D439" s="72" t="s">
        <v>445</v>
      </c>
      <c r="E439" s="71" t="s">
        <v>223</v>
      </c>
      <c r="F439" s="72" t="s">
        <v>222</v>
      </c>
      <c r="G439" s="71" t="b">
        <v>0</v>
      </c>
      <c r="H439" s="71" t="b">
        <v>0</v>
      </c>
      <c r="I439" s="70">
        <v>18629</v>
      </c>
      <c r="J439" s="69"/>
      <c r="K439" s="69"/>
      <c r="L439" s="69"/>
    </row>
    <row r="440" spans="1:12" x14ac:dyDescent="0.25">
      <c r="A440" s="68" t="str">
        <f t="shared" si="6"/>
        <v>550300</v>
      </c>
      <c r="B440" s="72" t="s">
        <v>444</v>
      </c>
      <c r="C440" s="72" t="s">
        <v>444</v>
      </c>
      <c r="D440" s="72" t="s">
        <v>443</v>
      </c>
      <c r="E440" s="71" t="s">
        <v>223</v>
      </c>
      <c r="F440" s="72" t="s">
        <v>222</v>
      </c>
      <c r="G440" s="71" t="b">
        <v>0</v>
      </c>
      <c r="H440" s="71" t="b">
        <v>0</v>
      </c>
      <c r="I440" s="70">
        <v>18629</v>
      </c>
      <c r="J440" s="69"/>
      <c r="K440" s="69"/>
      <c r="L440" s="69"/>
    </row>
    <row r="441" spans="1:12" x14ac:dyDescent="0.25">
      <c r="A441" s="68" t="str">
        <f t="shared" si="6"/>
        <v>550400</v>
      </c>
      <c r="B441" s="72" t="s">
        <v>442</v>
      </c>
      <c r="C441" s="72" t="s">
        <v>442</v>
      </c>
      <c r="D441" s="72" t="s">
        <v>439</v>
      </c>
      <c r="E441" s="71" t="s">
        <v>223</v>
      </c>
      <c r="F441" s="72" t="s">
        <v>222</v>
      </c>
      <c r="G441" s="71" t="b">
        <v>0</v>
      </c>
      <c r="H441" s="71" t="b">
        <v>0</v>
      </c>
      <c r="I441" s="70">
        <v>18629</v>
      </c>
      <c r="J441" s="69"/>
      <c r="K441" s="69"/>
      <c r="L441" s="69"/>
    </row>
    <row r="442" spans="1:12" x14ac:dyDescent="0.25">
      <c r="A442" s="68" t="str">
        <f t="shared" si="6"/>
        <v>550401</v>
      </c>
      <c r="B442" s="72" t="s">
        <v>441</v>
      </c>
      <c r="C442" s="72" t="s">
        <v>441</v>
      </c>
      <c r="D442" s="72" t="s">
        <v>439</v>
      </c>
      <c r="E442" s="71" t="s">
        <v>223</v>
      </c>
      <c r="F442" s="72" t="s">
        <v>222</v>
      </c>
      <c r="G442" s="71" t="b">
        <v>0</v>
      </c>
      <c r="H442" s="71" t="b">
        <v>0</v>
      </c>
      <c r="I442" s="70">
        <v>18629</v>
      </c>
      <c r="J442" s="69"/>
      <c r="K442" s="69"/>
      <c r="L442" s="69"/>
    </row>
    <row r="443" spans="1:12" x14ac:dyDescent="0.25">
      <c r="A443" s="68" t="str">
        <f t="shared" si="6"/>
        <v>550402</v>
      </c>
      <c r="B443" s="72" t="s">
        <v>440</v>
      </c>
      <c r="C443" s="72" t="s">
        <v>440</v>
      </c>
      <c r="D443" s="72" t="s">
        <v>439</v>
      </c>
      <c r="E443" s="71" t="s">
        <v>223</v>
      </c>
      <c r="F443" s="72" t="s">
        <v>222</v>
      </c>
      <c r="G443" s="71" t="b">
        <v>0</v>
      </c>
      <c r="H443" s="71" t="b">
        <v>0</v>
      </c>
      <c r="I443" s="70">
        <v>18629</v>
      </c>
      <c r="J443" s="69"/>
      <c r="K443" s="69"/>
      <c r="L443" s="69"/>
    </row>
    <row r="444" spans="1:12" x14ac:dyDescent="0.25">
      <c r="A444" s="68" t="str">
        <f t="shared" si="6"/>
        <v>560000</v>
      </c>
      <c r="B444" s="72" t="s">
        <v>438</v>
      </c>
      <c r="C444" s="72" t="s">
        <v>438</v>
      </c>
      <c r="D444" s="72" t="s">
        <v>437</v>
      </c>
      <c r="E444" s="71" t="s">
        <v>223</v>
      </c>
      <c r="F444" s="72" t="s">
        <v>222</v>
      </c>
      <c r="G444" s="71" t="b">
        <v>0</v>
      </c>
      <c r="H444" s="71" t="b">
        <v>0</v>
      </c>
      <c r="I444" s="70">
        <v>18629</v>
      </c>
      <c r="J444" s="69"/>
      <c r="K444" s="69"/>
      <c r="L444" s="69"/>
    </row>
    <row r="445" spans="1:12" x14ac:dyDescent="0.25">
      <c r="A445" s="68" t="str">
        <f t="shared" si="6"/>
        <v>561000</v>
      </c>
      <c r="B445" s="72" t="s">
        <v>436</v>
      </c>
      <c r="C445" s="72" t="s">
        <v>436</v>
      </c>
      <c r="D445" s="72" t="s">
        <v>435</v>
      </c>
      <c r="E445" s="71" t="s">
        <v>223</v>
      </c>
      <c r="F445" s="72" t="s">
        <v>222</v>
      </c>
      <c r="G445" s="71" t="b">
        <v>0</v>
      </c>
      <c r="H445" s="71" t="b">
        <v>0</v>
      </c>
      <c r="I445" s="70">
        <v>18629</v>
      </c>
      <c r="J445" s="69"/>
      <c r="K445" s="69"/>
      <c r="L445" s="69"/>
    </row>
    <row r="446" spans="1:12" x14ac:dyDescent="0.25">
      <c r="A446" s="68" t="str">
        <f t="shared" si="6"/>
        <v>561100</v>
      </c>
      <c r="B446" s="72" t="s">
        <v>434</v>
      </c>
      <c r="C446" s="72" t="s">
        <v>434</v>
      </c>
      <c r="D446" s="72" t="s">
        <v>433</v>
      </c>
      <c r="E446" s="71" t="s">
        <v>223</v>
      </c>
      <c r="F446" s="72" t="s">
        <v>222</v>
      </c>
      <c r="G446" s="71" t="b">
        <v>0</v>
      </c>
      <c r="H446" s="71" t="b">
        <v>0</v>
      </c>
      <c r="I446" s="70">
        <v>18629</v>
      </c>
      <c r="J446" s="69"/>
      <c r="K446" s="69"/>
      <c r="L446" s="69"/>
    </row>
    <row r="447" spans="1:12" x14ac:dyDescent="0.25">
      <c r="A447" s="68" t="str">
        <f t="shared" si="6"/>
        <v>561200</v>
      </c>
      <c r="B447" s="72" t="s">
        <v>432</v>
      </c>
      <c r="C447" s="72" t="s">
        <v>432</v>
      </c>
      <c r="D447" s="72" t="s">
        <v>431</v>
      </c>
      <c r="E447" s="71" t="s">
        <v>223</v>
      </c>
      <c r="F447" s="72" t="s">
        <v>222</v>
      </c>
      <c r="G447" s="71" t="b">
        <v>0</v>
      </c>
      <c r="H447" s="71" t="b">
        <v>0</v>
      </c>
      <c r="I447" s="70">
        <v>18629</v>
      </c>
      <c r="J447" s="69"/>
      <c r="K447" s="69"/>
      <c r="L447" s="69"/>
    </row>
    <row r="448" spans="1:12" x14ac:dyDescent="0.25">
      <c r="A448" s="68" t="str">
        <f t="shared" si="6"/>
        <v>561300</v>
      </c>
      <c r="B448" s="72" t="s">
        <v>430</v>
      </c>
      <c r="C448" s="72" t="s">
        <v>430</v>
      </c>
      <c r="D448" s="72" t="s">
        <v>429</v>
      </c>
      <c r="E448" s="71" t="s">
        <v>223</v>
      </c>
      <c r="F448" s="72" t="s">
        <v>222</v>
      </c>
      <c r="G448" s="71" t="b">
        <v>0</v>
      </c>
      <c r="H448" s="71" t="b">
        <v>0</v>
      </c>
      <c r="I448" s="70">
        <v>18629</v>
      </c>
      <c r="J448" s="69"/>
      <c r="K448" s="69"/>
      <c r="L448" s="69"/>
    </row>
    <row r="449" spans="1:12" x14ac:dyDescent="0.25">
      <c r="A449" s="68" t="str">
        <f t="shared" si="6"/>
        <v>561400</v>
      </c>
      <c r="B449" s="72" t="s">
        <v>428</v>
      </c>
      <c r="C449" s="72" t="s">
        <v>428</v>
      </c>
      <c r="D449" s="72" t="s">
        <v>427</v>
      </c>
      <c r="E449" s="71" t="s">
        <v>223</v>
      </c>
      <c r="F449" s="72" t="s">
        <v>222</v>
      </c>
      <c r="G449" s="71" t="b">
        <v>0</v>
      </c>
      <c r="H449" s="71" t="b">
        <v>0</v>
      </c>
      <c r="I449" s="70">
        <v>18629</v>
      </c>
      <c r="J449" s="69"/>
      <c r="K449" s="69"/>
      <c r="L449" s="69"/>
    </row>
    <row r="450" spans="1:12" x14ac:dyDescent="0.25">
      <c r="A450" s="68" t="str">
        <f t="shared" si="6"/>
        <v>561500</v>
      </c>
      <c r="B450" s="72" t="s">
        <v>426</v>
      </c>
      <c r="C450" s="72" t="s">
        <v>426</v>
      </c>
      <c r="D450" s="72" t="s">
        <v>425</v>
      </c>
      <c r="E450" s="71" t="s">
        <v>223</v>
      </c>
      <c r="F450" s="72" t="s">
        <v>222</v>
      </c>
      <c r="G450" s="71" t="b">
        <v>0</v>
      </c>
      <c r="H450" s="71" t="b">
        <v>0</v>
      </c>
      <c r="I450" s="70">
        <v>18629</v>
      </c>
      <c r="J450" s="69"/>
      <c r="K450" s="69"/>
      <c r="L450" s="69"/>
    </row>
    <row r="451" spans="1:12" ht="26.25" x14ac:dyDescent="0.25">
      <c r="A451" s="68" t="str">
        <f t="shared" ref="A451:A514" si="7">LEFT(B451,6)</f>
        <v>561600</v>
      </c>
      <c r="B451" s="72" t="s">
        <v>424</v>
      </c>
      <c r="C451" s="72" t="s">
        <v>424</v>
      </c>
      <c r="D451" s="72" t="s">
        <v>423</v>
      </c>
      <c r="E451" s="71" t="s">
        <v>223</v>
      </c>
      <c r="F451" s="72" t="s">
        <v>222</v>
      </c>
      <c r="G451" s="71" t="b">
        <v>0</v>
      </c>
      <c r="H451" s="71" t="b">
        <v>0</v>
      </c>
      <c r="I451" s="70">
        <v>18629</v>
      </c>
      <c r="J451" s="69"/>
      <c r="K451" s="69"/>
      <c r="L451" s="69"/>
    </row>
    <row r="452" spans="1:12" x14ac:dyDescent="0.25">
      <c r="A452" s="68" t="str">
        <f t="shared" si="7"/>
        <v>561700</v>
      </c>
      <c r="B452" s="72" t="s">
        <v>422</v>
      </c>
      <c r="C452" s="72" t="s">
        <v>422</v>
      </c>
      <c r="D452" s="72" t="s">
        <v>421</v>
      </c>
      <c r="E452" s="71" t="s">
        <v>223</v>
      </c>
      <c r="F452" s="72" t="s">
        <v>222</v>
      </c>
      <c r="G452" s="71" t="b">
        <v>0</v>
      </c>
      <c r="H452" s="71" t="b">
        <v>0</v>
      </c>
      <c r="I452" s="70">
        <v>18629</v>
      </c>
      <c r="J452" s="69"/>
      <c r="K452" s="69"/>
      <c r="L452" s="69"/>
    </row>
    <row r="453" spans="1:12" x14ac:dyDescent="0.25">
      <c r="A453" s="68" t="str">
        <f t="shared" si="7"/>
        <v>580000</v>
      </c>
      <c r="B453" s="72" t="s">
        <v>420</v>
      </c>
      <c r="C453" s="72" t="s">
        <v>420</v>
      </c>
      <c r="D453" s="72" t="s">
        <v>419</v>
      </c>
      <c r="E453" s="71" t="s">
        <v>223</v>
      </c>
      <c r="F453" s="72" t="s">
        <v>222</v>
      </c>
      <c r="G453" s="71" t="b">
        <v>0</v>
      </c>
      <c r="H453" s="71" t="b">
        <v>0</v>
      </c>
      <c r="I453" s="70">
        <v>18629</v>
      </c>
      <c r="J453" s="69"/>
      <c r="K453" s="69"/>
      <c r="L453" s="69"/>
    </row>
    <row r="454" spans="1:12" ht="26.25" x14ac:dyDescent="0.25">
      <c r="A454" s="68" t="str">
        <f t="shared" si="7"/>
        <v>580010</v>
      </c>
      <c r="B454" s="72" t="s">
        <v>418</v>
      </c>
      <c r="C454" s="72" t="s">
        <v>418</v>
      </c>
      <c r="D454" s="72" t="s">
        <v>417</v>
      </c>
      <c r="E454" s="71" t="s">
        <v>223</v>
      </c>
      <c r="F454" s="72" t="s">
        <v>222</v>
      </c>
      <c r="G454" s="71" t="b">
        <v>0</v>
      </c>
      <c r="H454" s="71" t="b">
        <v>0</v>
      </c>
      <c r="I454" s="70">
        <v>18629</v>
      </c>
      <c r="J454" s="69"/>
      <c r="K454" s="69"/>
      <c r="L454" s="69"/>
    </row>
    <row r="455" spans="1:12" x14ac:dyDescent="0.25">
      <c r="A455" s="68" t="str">
        <f t="shared" si="7"/>
        <v>580100</v>
      </c>
      <c r="B455" s="72" t="s">
        <v>416</v>
      </c>
      <c r="C455" s="72" t="s">
        <v>416</v>
      </c>
      <c r="D455" s="72" t="s">
        <v>415</v>
      </c>
      <c r="E455" s="71" t="s">
        <v>223</v>
      </c>
      <c r="F455" s="72" t="s">
        <v>222</v>
      </c>
      <c r="G455" s="71" t="b">
        <v>0</v>
      </c>
      <c r="H455" s="71" t="b">
        <v>0</v>
      </c>
      <c r="I455" s="70">
        <v>18629</v>
      </c>
      <c r="J455" s="69"/>
      <c r="K455" s="69"/>
      <c r="L455" s="69"/>
    </row>
    <row r="456" spans="1:12" x14ac:dyDescent="0.25">
      <c r="A456" s="68" t="str">
        <f t="shared" si="7"/>
        <v>580200</v>
      </c>
      <c r="B456" s="72" t="s">
        <v>414</v>
      </c>
      <c r="C456" s="72" t="s">
        <v>414</v>
      </c>
      <c r="D456" s="72" t="s">
        <v>413</v>
      </c>
      <c r="E456" s="71" t="s">
        <v>223</v>
      </c>
      <c r="F456" s="72" t="s">
        <v>222</v>
      </c>
      <c r="G456" s="71" t="b">
        <v>0</v>
      </c>
      <c r="H456" s="71" t="b">
        <v>0</v>
      </c>
      <c r="I456" s="70">
        <v>18629</v>
      </c>
      <c r="J456" s="69"/>
      <c r="K456" s="69"/>
      <c r="L456" s="69"/>
    </row>
    <row r="457" spans="1:12" x14ac:dyDescent="0.25">
      <c r="A457" s="68" t="str">
        <f t="shared" si="7"/>
        <v>580300</v>
      </c>
      <c r="B457" s="72" t="s">
        <v>412</v>
      </c>
      <c r="C457" s="72" t="s">
        <v>412</v>
      </c>
      <c r="D457" s="72" t="s">
        <v>411</v>
      </c>
      <c r="E457" s="71" t="s">
        <v>223</v>
      </c>
      <c r="F457" s="72" t="s">
        <v>222</v>
      </c>
      <c r="G457" s="71" t="b">
        <v>0</v>
      </c>
      <c r="H457" s="71" t="b">
        <v>0</v>
      </c>
      <c r="I457" s="70">
        <v>18629</v>
      </c>
      <c r="J457" s="69"/>
      <c r="K457" s="69"/>
      <c r="L457" s="69"/>
    </row>
    <row r="458" spans="1:12" ht="26.25" x14ac:dyDescent="0.25">
      <c r="A458" s="68" t="str">
        <f t="shared" si="7"/>
        <v>580310</v>
      </c>
      <c r="B458" s="72" t="s">
        <v>410</v>
      </c>
      <c r="C458" s="72" t="s">
        <v>410</v>
      </c>
      <c r="D458" s="72" t="s">
        <v>409</v>
      </c>
      <c r="E458" s="71" t="s">
        <v>223</v>
      </c>
      <c r="F458" s="72" t="s">
        <v>222</v>
      </c>
      <c r="G458" s="71" t="b">
        <v>0</v>
      </c>
      <c r="H458" s="71" t="b">
        <v>0</v>
      </c>
      <c r="I458" s="70">
        <v>18629</v>
      </c>
      <c r="J458" s="69"/>
      <c r="K458" s="69"/>
      <c r="L458" s="69"/>
    </row>
    <row r="459" spans="1:12" x14ac:dyDescent="0.25">
      <c r="A459" s="68" t="str">
        <f t="shared" si="7"/>
        <v>580400</v>
      </c>
      <c r="B459" s="72" t="s">
        <v>408</v>
      </c>
      <c r="C459" s="72" t="s">
        <v>408</v>
      </c>
      <c r="D459" s="72" t="s">
        <v>407</v>
      </c>
      <c r="E459" s="71" t="s">
        <v>223</v>
      </c>
      <c r="F459" s="72" t="s">
        <v>222</v>
      </c>
      <c r="G459" s="71" t="b">
        <v>0</v>
      </c>
      <c r="H459" s="71" t="b">
        <v>0</v>
      </c>
      <c r="I459" s="70">
        <v>18629</v>
      </c>
      <c r="J459" s="69"/>
      <c r="K459" s="69"/>
      <c r="L459" s="69"/>
    </row>
    <row r="460" spans="1:12" x14ac:dyDescent="0.25">
      <c r="A460" s="68" t="str">
        <f t="shared" si="7"/>
        <v>580500</v>
      </c>
      <c r="B460" s="72" t="s">
        <v>406</v>
      </c>
      <c r="C460" s="72" t="s">
        <v>406</v>
      </c>
      <c r="D460" s="72" t="s">
        <v>405</v>
      </c>
      <c r="E460" s="71" t="s">
        <v>223</v>
      </c>
      <c r="F460" s="72" t="s">
        <v>222</v>
      </c>
      <c r="G460" s="71" t="b">
        <v>0</v>
      </c>
      <c r="H460" s="71" t="b">
        <v>0</v>
      </c>
      <c r="I460" s="70">
        <v>18629</v>
      </c>
      <c r="J460" s="69"/>
      <c r="K460" s="69"/>
      <c r="L460" s="69"/>
    </row>
    <row r="461" spans="1:12" ht="26.25" x14ac:dyDescent="0.25">
      <c r="A461" s="68" t="str">
        <f t="shared" si="7"/>
        <v>580600</v>
      </c>
      <c r="B461" s="72" t="s">
        <v>404</v>
      </c>
      <c r="C461" s="72" t="s">
        <v>404</v>
      </c>
      <c r="D461" s="72" t="s">
        <v>403</v>
      </c>
      <c r="E461" s="71" t="s">
        <v>223</v>
      </c>
      <c r="F461" s="72" t="s">
        <v>222</v>
      </c>
      <c r="G461" s="71" t="b">
        <v>0</v>
      </c>
      <c r="H461" s="71" t="b">
        <v>0</v>
      </c>
      <c r="I461" s="70">
        <v>18629</v>
      </c>
      <c r="J461" s="69"/>
      <c r="K461" s="69"/>
      <c r="L461" s="69"/>
    </row>
    <row r="462" spans="1:12" x14ac:dyDescent="0.25">
      <c r="A462" s="68" t="str">
        <f t="shared" si="7"/>
        <v>580700</v>
      </c>
      <c r="B462" s="72" t="s">
        <v>402</v>
      </c>
      <c r="C462" s="72" t="s">
        <v>402</v>
      </c>
      <c r="D462" s="72" t="s">
        <v>401</v>
      </c>
      <c r="E462" s="71" t="s">
        <v>223</v>
      </c>
      <c r="F462" s="72" t="s">
        <v>222</v>
      </c>
      <c r="G462" s="71" t="b">
        <v>0</v>
      </c>
      <c r="H462" s="71" t="b">
        <v>0</v>
      </c>
      <c r="I462" s="70">
        <v>18629</v>
      </c>
      <c r="J462" s="69"/>
      <c r="K462" s="69"/>
      <c r="L462" s="69"/>
    </row>
    <row r="463" spans="1:12" x14ac:dyDescent="0.25">
      <c r="A463" s="68" t="str">
        <f t="shared" si="7"/>
        <v>580800</v>
      </c>
      <c r="B463" s="72" t="s">
        <v>400</v>
      </c>
      <c r="C463" s="72" t="s">
        <v>400</v>
      </c>
      <c r="D463" s="72" t="s">
        <v>399</v>
      </c>
      <c r="E463" s="71" t="s">
        <v>223</v>
      </c>
      <c r="F463" s="72" t="s">
        <v>222</v>
      </c>
      <c r="G463" s="71" t="b">
        <v>0</v>
      </c>
      <c r="H463" s="71" t="b">
        <v>0</v>
      </c>
      <c r="I463" s="70">
        <v>18629</v>
      </c>
      <c r="J463" s="69"/>
      <c r="K463" s="69"/>
      <c r="L463" s="69"/>
    </row>
    <row r="464" spans="1:12" ht="26.25" x14ac:dyDescent="0.25">
      <c r="A464" s="68" t="str">
        <f t="shared" si="7"/>
        <v>580900</v>
      </c>
      <c r="B464" s="72" t="s">
        <v>398</v>
      </c>
      <c r="C464" s="72" t="s">
        <v>398</v>
      </c>
      <c r="D464" s="72" t="s">
        <v>397</v>
      </c>
      <c r="E464" s="71" t="s">
        <v>223</v>
      </c>
      <c r="F464" s="72" t="s">
        <v>222</v>
      </c>
      <c r="G464" s="71" t="b">
        <v>0</v>
      </c>
      <c r="H464" s="71" t="b">
        <v>0</v>
      </c>
      <c r="I464" s="70">
        <v>18629</v>
      </c>
      <c r="J464" s="69"/>
      <c r="K464" s="69"/>
      <c r="L464" s="69"/>
    </row>
    <row r="465" spans="1:12" x14ac:dyDescent="0.25">
      <c r="A465" s="68" t="str">
        <f t="shared" si="7"/>
        <v>581000</v>
      </c>
      <c r="B465" s="72" t="s">
        <v>396</v>
      </c>
      <c r="C465" s="72" t="s">
        <v>396</v>
      </c>
      <c r="D465" s="72" t="s">
        <v>395</v>
      </c>
      <c r="E465" s="71" t="s">
        <v>223</v>
      </c>
      <c r="F465" s="72" t="s">
        <v>222</v>
      </c>
      <c r="G465" s="71" t="b">
        <v>0</v>
      </c>
      <c r="H465" s="71" t="b">
        <v>0</v>
      </c>
      <c r="I465" s="70">
        <v>18629</v>
      </c>
      <c r="J465" s="69"/>
      <c r="K465" s="69"/>
      <c r="L465" s="69"/>
    </row>
    <row r="466" spans="1:12" x14ac:dyDescent="0.25">
      <c r="A466" s="68" t="str">
        <f t="shared" si="7"/>
        <v>583000</v>
      </c>
      <c r="B466" s="72" t="s">
        <v>394</v>
      </c>
      <c r="C466" s="72" t="s">
        <v>394</v>
      </c>
      <c r="D466" s="72" t="s">
        <v>388</v>
      </c>
      <c r="E466" s="71" t="s">
        <v>223</v>
      </c>
      <c r="F466" s="72" t="s">
        <v>222</v>
      </c>
      <c r="G466" s="71" t="b">
        <v>0</v>
      </c>
      <c r="H466" s="71" t="b">
        <v>0</v>
      </c>
      <c r="I466" s="70">
        <v>18629</v>
      </c>
      <c r="J466" s="69"/>
      <c r="K466" s="69"/>
      <c r="L466" s="69"/>
    </row>
    <row r="467" spans="1:12" x14ac:dyDescent="0.25">
      <c r="A467" s="68" t="str">
        <f t="shared" si="7"/>
        <v>583001</v>
      </c>
      <c r="B467" s="72" t="s">
        <v>393</v>
      </c>
      <c r="C467" s="72" t="s">
        <v>393</v>
      </c>
      <c r="D467" s="72" t="s">
        <v>388</v>
      </c>
      <c r="E467" s="71" t="s">
        <v>223</v>
      </c>
      <c r="F467" s="72" t="s">
        <v>222</v>
      </c>
      <c r="G467" s="71" t="b">
        <v>0</v>
      </c>
      <c r="H467" s="71" t="b">
        <v>0</v>
      </c>
      <c r="I467" s="70">
        <v>18629</v>
      </c>
      <c r="J467" s="69"/>
      <c r="K467" s="69"/>
      <c r="L467" s="69"/>
    </row>
    <row r="468" spans="1:12" x14ac:dyDescent="0.25">
      <c r="A468" s="68" t="str">
        <f t="shared" si="7"/>
        <v>583002</v>
      </c>
      <c r="B468" s="72" t="s">
        <v>392</v>
      </c>
      <c r="C468" s="72" t="s">
        <v>392</v>
      </c>
      <c r="D468" s="72" t="s">
        <v>388</v>
      </c>
      <c r="E468" s="71" t="s">
        <v>223</v>
      </c>
      <c r="F468" s="72" t="s">
        <v>222</v>
      </c>
      <c r="G468" s="71" t="b">
        <v>0</v>
      </c>
      <c r="H468" s="71" t="b">
        <v>0</v>
      </c>
      <c r="I468" s="70">
        <v>18629</v>
      </c>
      <c r="J468" s="69"/>
      <c r="K468" s="69"/>
      <c r="L468" s="69"/>
    </row>
    <row r="469" spans="1:12" x14ac:dyDescent="0.25">
      <c r="A469" s="68" t="str">
        <f t="shared" si="7"/>
        <v>583003</v>
      </c>
      <c r="B469" s="72" t="s">
        <v>391</v>
      </c>
      <c r="C469" s="72" t="s">
        <v>391</v>
      </c>
      <c r="D469" s="72" t="s">
        <v>388</v>
      </c>
      <c r="E469" s="71" t="s">
        <v>223</v>
      </c>
      <c r="F469" s="72" t="s">
        <v>222</v>
      </c>
      <c r="G469" s="71" t="b">
        <v>0</v>
      </c>
      <c r="H469" s="71" t="b">
        <v>0</v>
      </c>
      <c r="I469" s="70">
        <v>18629</v>
      </c>
      <c r="J469" s="69"/>
      <c r="K469" s="69"/>
      <c r="L469" s="69"/>
    </row>
    <row r="470" spans="1:12" ht="26.25" x14ac:dyDescent="0.25">
      <c r="A470" s="68" t="str">
        <f t="shared" si="7"/>
        <v>583004</v>
      </c>
      <c r="B470" s="72" t="s">
        <v>390</v>
      </c>
      <c r="C470" s="72" t="s">
        <v>390</v>
      </c>
      <c r="D470" s="72" t="s">
        <v>388</v>
      </c>
      <c r="E470" s="71" t="s">
        <v>223</v>
      </c>
      <c r="F470" s="72" t="s">
        <v>222</v>
      </c>
      <c r="G470" s="71" t="b">
        <v>0</v>
      </c>
      <c r="H470" s="71" t="b">
        <v>0</v>
      </c>
      <c r="I470" s="70">
        <v>18629</v>
      </c>
      <c r="J470" s="69"/>
      <c r="K470" s="69"/>
      <c r="L470" s="69"/>
    </row>
    <row r="471" spans="1:12" x14ac:dyDescent="0.25">
      <c r="A471" s="68" t="str">
        <f t="shared" si="7"/>
        <v>583004</v>
      </c>
      <c r="B471" s="72" t="s">
        <v>389</v>
      </c>
      <c r="C471" s="72" t="s">
        <v>389</v>
      </c>
      <c r="D471" s="72" t="s">
        <v>388</v>
      </c>
      <c r="E471" s="71" t="s">
        <v>223</v>
      </c>
      <c r="F471" s="72" t="s">
        <v>222</v>
      </c>
      <c r="G471" s="71" t="b">
        <v>0</v>
      </c>
      <c r="H471" s="71" t="b">
        <v>0</v>
      </c>
      <c r="I471" s="70">
        <v>18629</v>
      </c>
      <c r="J471" s="69"/>
      <c r="K471" s="69"/>
      <c r="L471" s="69"/>
    </row>
    <row r="472" spans="1:12" ht="26.25" x14ac:dyDescent="0.25">
      <c r="A472" s="68" t="str">
        <f t="shared" si="7"/>
        <v>583510</v>
      </c>
      <c r="B472" s="72" t="s">
        <v>387</v>
      </c>
      <c r="C472" s="72" t="s">
        <v>387</v>
      </c>
      <c r="D472" s="72" t="s">
        <v>386</v>
      </c>
      <c r="E472" s="71" t="s">
        <v>223</v>
      </c>
      <c r="F472" s="72" t="s">
        <v>222</v>
      </c>
      <c r="G472" s="71" t="b">
        <v>0</v>
      </c>
      <c r="H472" s="71" t="b">
        <v>0</v>
      </c>
      <c r="I472" s="70">
        <v>18629</v>
      </c>
      <c r="J472" s="69"/>
      <c r="K472" s="69"/>
      <c r="L472" s="69"/>
    </row>
    <row r="473" spans="1:12" ht="26.25" x14ac:dyDescent="0.25">
      <c r="A473" s="68" t="str">
        <f t="shared" si="7"/>
        <v>583520</v>
      </c>
      <c r="B473" s="72" t="s">
        <v>385</v>
      </c>
      <c r="C473" s="72" t="s">
        <v>385</v>
      </c>
      <c r="D473" s="72" t="s">
        <v>384</v>
      </c>
      <c r="E473" s="71" t="s">
        <v>223</v>
      </c>
      <c r="F473" s="72" t="s">
        <v>222</v>
      </c>
      <c r="G473" s="71" t="b">
        <v>0</v>
      </c>
      <c r="H473" s="71" t="b">
        <v>0</v>
      </c>
      <c r="I473" s="70">
        <v>18629</v>
      </c>
      <c r="J473" s="69"/>
      <c r="K473" s="69"/>
      <c r="L473" s="69"/>
    </row>
    <row r="474" spans="1:12" x14ac:dyDescent="0.25">
      <c r="A474" s="68" t="str">
        <f t="shared" si="7"/>
        <v>587000</v>
      </c>
      <c r="B474" s="72" t="s">
        <v>383</v>
      </c>
      <c r="C474" s="72" t="s">
        <v>383</v>
      </c>
      <c r="D474" s="72" t="s">
        <v>382</v>
      </c>
      <c r="E474" s="71" t="s">
        <v>223</v>
      </c>
      <c r="F474" s="72" t="s">
        <v>222</v>
      </c>
      <c r="G474" s="71" t="b">
        <v>0</v>
      </c>
      <c r="H474" s="71" t="b">
        <v>0</v>
      </c>
      <c r="I474" s="70">
        <v>18629</v>
      </c>
      <c r="J474" s="69"/>
      <c r="K474" s="69"/>
      <c r="L474" s="69"/>
    </row>
    <row r="475" spans="1:12" ht="26.25" x14ac:dyDescent="0.25">
      <c r="A475" s="68" t="str">
        <f t="shared" si="7"/>
        <v>587400</v>
      </c>
      <c r="B475" s="72" t="s">
        <v>381</v>
      </c>
      <c r="C475" s="72" t="s">
        <v>381</v>
      </c>
      <c r="D475" s="72" t="s">
        <v>380</v>
      </c>
      <c r="E475" s="71" t="s">
        <v>223</v>
      </c>
      <c r="F475" s="72" t="s">
        <v>222</v>
      </c>
      <c r="G475" s="71" t="b">
        <v>0</v>
      </c>
      <c r="H475" s="71" t="b">
        <v>0</v>
      </c>
      <c r="I475" s="70">
        <v>18629</v>
      </c>
      <c r="J475" s="69"/>
      <c r="K475" s="69"/>
      <c r="L475" s="69"/>
    </row>
    <row r="476" spans="1:12" x14ac:dyDescent="0.25">
      <c r="A476" s="68" t="str">
        <f t="shared" si="7"/>
        <v>587500</v>
      </c>
      <c r="B476" s="72" t="s">
        <v>379</v>
      </c>
      <c r="C476" s="72" t="s">
        <v>379</v>
      </c>
      <c r="D476" s="72" t="s">
        <v>378</v>
      </c>
      <c r="E476" s="71" t="s">
        <v>223</v>
      </c>
      <c r="F476" s="72" t="s">
        <v>222</v>
      </c>
      <c r="G476" s="71" t="b">
        <v>0</v>
      </c>
      <c r="H476" s="71" t="b">
        <v>0</v>
      </c>
      <c r="I476" s="70">
        <v>18629</v>
      </c>
      <c r="J476" s="69"/>
      <c r="K476" s="69"/>
      <c r="L476" s="69"/>
    </row>
    <row r="477" spans="1:12" x14ac:dyDescent="0.25">
      <c r="A477" s="68" t="str">
        <f t="shared" si="7"/>
        <v>587600</v>
      </c>
      <c r="B477" s="72" t="s">
        <v>377</v>
      </c>
      <c r="C477" s="72" t="s">
        <v>377</v>
      </c>
      <c r="D477" s="72" t="s">
        <v>376</v>
      </c>
      <c r="E477" s="71" t="s">
        <v>223</v>
      </c>
      <c r="F477" s="72" t="s">
        <v>222</v>
      </c>
      <c r="G477" s="71" t="b">
        <v>0</v>
      </c>
      <c r="H477" s="71" t="b">
        <v>0</v>
      </c>
      <c r="I477" s="70">
        <v>18629</v>
      </c>
      <c r="J477" s="69"/>
      <c r="K477" s="69"/>
      <c r="L477" s="69"/>
    </row>
    <row r="478" spans="1:12" x14ac:dyDescent="0.25">
      <c r="A478" s="68" t="str">
        <f t="shared" si="7"/>
        <v>587700</v>
      </c>
      <c r="B478" s="72" t="s">
        <v>375</v>
      </c>
      <c r="C478" s="72" t="s">
        <v>375</v>
      </c>
      <c r="D478" s="72" t="s">
        <v>374</v>
      </c>
      <c r="E478" s="71" t="s">
        <v>223</v>
      </c>
      <c r="F478" s="72" t="s">
        <v>222</v>
      </c>
      <c r="G478" s="71" t="b">
        <v>0</v>
      </c>
      <c r="H478" s="71" t="b">
        <v>0</v>
      </c>
      <c r="I478" s="70">
        <v>18629</v>
      </c>
      <c r="J478" s="69"/>
      <c r="K478" s="69"/>
      <c r="L478" s="69"/>
    </row>
    <row r="479" spans="1:12" x14ac:dyDescent="0.25">
      <c r="A479" s="68" t="str">
        <f t="shared" si="7"/>
        <v>587800</v>
      </c>
      <c r="B479" s="72" t="s">
        <v>373</v>
      </c>
      <c r="C479" s="72" t="s">
        <v>373</v>
      </c>
      <c r="D479" s="72" t="s">
        <v>372</v>
      </c>
      <c r="E479" s="71" t="s">
        <v>223</v>
      </c>
      <c r="F479" s="72" t="s">
        <v>222</v>
      </c>
      <c r="G479" s="71" t="b">
        <v>0</v>
      </c>
      <c r="H479" s="71" t="b">
        <v>0</v>
      </c>
      <c r="I479" s="70">
        <v>18629</v>
      </c>
      <c r="J479" s="69"/>
      <c r="K479" s="69"/>
      <c r="L479" s="69"/>
    </row>
    <row r="480" spans="1:12" x14ac:dyDescent="0.25">
      <c r="A480" s="68" t="str">
        <f t="shared" si="7"/>
        <v>587900</v>
      </c>
      <c r="B480" s="72" t="s">
        <v>371</v>
      </c>
      <c r="C480" s="72" t="s">
        <v>371</v>
      </c>
      <c r="D480" s="72" t="s">
        <v>370</v>
      </c>
      <c r="E480" s="71" t="s">
        <v>223</v>
      </c>
      <c r="F480" s="72" t="s">
        <v>222</v>
      </c>
      <c r="G480" s="71" t="b">
        <v>0</v>
      </c>
      <c r="H480" s="71" t="b">
        <v>0</v>
      </c>
      <c r="I480" s="70">
        <v>18629</v>
      </c>
      <c r="J480" s="69"/>
      <c r="K480" s="69"/>
      <c r="L480" s="69"/>
    </row>
    <row r="481" spans="1:12" ht="26.25" x14ac:dyDescent="0.25">
      <c r="A481" s="68" t="str">
        <f t="shared" si="7"/>
        <v>588000</v>
      </c>
      <c r="B481" s="72" t="s">
        <v>369</v>
      </c>
      <c r="C481" s="72" t="s">
        <v>369</v>
      </c>
      <c r="D481" s="72" t="s">
        <v>368</v>
      </c>
      <c r="E481" s="71" t="s">
        <v>223</v>
      </c>
      <c r="F481" s="72" t="s">
        <v>222</v>
      </c>
      <c r="G481" s="71" t="b">
        <v>0</v>
      </c>
      <c r="H481" s="71" t="b">
        <v>0</v>
      </c>
      <c r="I481" s="70">
        <v>18629</v>
      </c>
      <c r="J481" s="69"/>
      <c r="K481" s="69"/>
      <c r="L481" s="69"/>
    </row>
    <row r="482" spans="1:12" x14ac:dyDescent="0.25">
      <c r="A482" s="68" t="str">
        <f t="shared" si="7"/>
        <v>588100</v>
      </c>
      <c r="B482" s="72" t="s">
        <v>367</v>
      </c>
      <c r="C482" s="72" t="s">
        <v>367</v>
      </c>
      <c r="D482" s="72" t="s">
        <v>366</v>
      </c>
      <c r="E482" s="71" t="s">
        <v>223</v>
      </c>
      <c r="F482" s="72" t="s">
        <v>222</v>
      </c>
      <c r="G482" s="71" t="b">
        <v>0</v>
      </c>
      <c r="H482" s="71" t="b">
        <v>0</v>
      </c>
      <c r="I482" s="70">
        <v>18629</v>
      </c>
      <c r="J482" s="69"/>
      <c r="K482" s="69"/>
      <c r="L482" s="69"/>
    </row>
    <row r="483" spans="1:12" x14ac:dyDescent="0.25">
      <c r="A483" s="68" t="str">
        <f t="shared" si="7"/>
        <v>588200</v>
      </c>
      <c r="B483" s="72" t="s">
        <v>365</v>
      </c>
      <c r="C483" s="72" t="s">
        <v>365</v>
      </c>
      <c r="D483" s="72" t="s">
        <v>364</v>
      </c>
      <c r="E483" s="71" t="s">
        <v>223</v>
      </c>
      <c r="F483" s="72" t="s">
        <v>222</v>
      </c>
      <c r="G483" s="71" t="b">
        <v>0</v>
      </c>
      <c r="H483" s="71" t="b">
        <v>0</v>
      </c>
      <c r="I483" s="70">
        <v>18629</v>
      </c>
      <c r="J483" s="69"/>
      <c r="K483" s="69"/>
      <c r="L483" s="69"/>
    </row>
    <row r="484" spans="1:12" x14ac:dyDescent="0.25">
      <c r="A484" s="68" t="str">
        <f t="shared" si="7"/>
        <v>590000</v>
      </c>
      <c r="B484" s="72" t="s">
        <v>363</v>
      </c>
      <c r="C484" s="72" t="s">
        <v>363</v>
      </c>
      <c r="D484" s="72" t="s">
        <v>360</v>
      </c>
      <c r="E484" s="71" t="s">
        <v>223</v>
      </c>
      <c r="F484" s="72" t="s">
        <v>222</v>
      </c>
      <c r="G484" s="71" t="b">
        <v>0</v>
      </c>
      <c r="H484" s="71" t="b">
        <v>0</v>
      </c>
      <c r="I484" s="70">
        <v>18629</v>
      </c>
      <c r="J484" s="69"/>
      <c r="K484" s="69"/>
      <c r="L484" s="69"/>
    </row>
    <row r="485" spans="1:12" x14ac:dyDescent="0.25">
      <c r="A485" s="68" t="str">
        <f t="shared" si="7"/>
        <v>590001</v>
      </c>
      <c r="B485" s="72" t="s">
        <v>362</v>
      </c>
      <c r="C485" s="72" t="s">
        <v>362</v>
      </c>
      <c r="D485" s="72" t="s">
        <v>360</v>
      </c>
      <c r="E485" s="71" t="s">
        <v>223</v>
      </c>
      <c r="F485" s="72" t="s">
        <v>222</v>
      </c>
      <c r="G485" s="71" t="b">
        <v>0</v>
      </c>
      <c r="H485" s="71" t="b">
        <v>0</v>
      </c>
      <c r="I485" s="70">
        <v>18629</v>
      </c>
      <c r="J485" s="69"/>
      <c r="K485" s="69"/>
      <c r="L485" s="69"/>
    </row>
    <row r="486" spans="1:12" x14ac:dyDescent="0.25">
      <c r="A486" s="68" t="str">
        <f t="shared" si="7"/>
        <v>590002</v>
      </c>
      <c r="B486" s="72" t="s">
        <v>361</v>
      </c>
      <c r="C486" s="72" t="s">
        <v>361</v>
      </c>
      <c r="D486" s="72" t="s">
        <v>360</v>
      </c>
      <c r="E486" s="71" t="s">
        <v>223</v>
      </c>
      <c r="F486" s="72" t="s">
        <v>222</v>
      </c>
      <c r="G486" s="71" t="b">
        <v>0</v>
      </c>
      <c r="H486" s="71" t="b">
        <v>0</v>
      </c>
      <c r="I486" s="70">
        <v>18629</v>
      </c>
      <c r="J486" s="69"/>
      <c r="K486" s="69"/>
      <c r="L486" s="69"/>
    </row>
    <row r="487" spans="1:12" x14ac:dyDescent="0.25">
      <c r="A487" s="68" t="str">
        <f t="shared" si="7"/>
        <v>730000</v>
      </c>
      <c r="B487" s="72" t="s">
        <v>359</v>
      </c>
      <c r="C487" s="72" t="s">
        <v>359</v>
      </c>
      <c r="D487" s="72" t="s">
        <v>358</v>
      </c>
      <c r="E487" s="71" t="s">
        <v>223</v>
      </c>
      <c r="F487" s="72" t="s">
        <v>222</v>
      </c>
      <c r="G487" s="71" t="b">
        <v>0</v>
      </c>
      <c r="H487" s="71" t="b">
        <v>0</v>
      </c>
      <c r="I487" s="70">
        <v>18629</v>
      </c>
      <c r="J487" s="69"/>
      <c r="K487" s="69"/>
      <c r="L487" s="69"/>
    </row>
    <row r="488" spans="1:12" x14ac:dyDescent="0.25">
      <c r="A488" s="68" t="str">
        <f t="shared" si="7"/>
        <v>731000</v>
      </c>
      <c r="B488" s="72" t="s">
        <v>357</v>
      </c>
      <c r="C488" s="72" t="s">
        <v>357</v>
      </c>
      <c r="D488" s="72" t="s">
        <v>356</v>
      </c>
      <c r="E488" s="71" t="s">
        <v>223</v>
      </c>
      <c r="F488" s="72" t="s">
        <v>222</v>
      </c>
      <c r="G488" s="71" t="b">
        <v>0</v>
      </c>
      <c r="H488" s="71" t="b">
        <v>0</v>
      </c>
      <c r="I488" s="70">
        <v>18629</v>
      </c>
      <c r="J488" s="69"/>
      <c r="K488" s="69"/>
      <c r="L488" s="69"/>
    </row>
    <row r="489" spans="1:12" x14ac:dyDescent="0.25">
      <c r="A489" s="68" t="str">
        <f t="shared" si="7"/>
        <v>732000</v>
      </c>
      <c r="B489" s="72" t="s">
        <v>355</v>
      </c>
      <c r="C489" s="72" t="s">
        <v>355</v>
      </c>
      <c r="D489" s="72" t="s">
        <v>354</v>
      </c>
      <c r="E489" s="71" t="s">
        <v>223</v>
      </c>
      <c r="F489" s="72" t="s">
        <v>222</v>
      </c>
      <c r="G489" s="71" t="b">
        <v>0</v>
      </c>
      <c r="H489" s="71" t="b">
        <v>0</v>
      </c>
      <c r="I489" s="70">
        <v>18629</v>
      </c>
      <c r="J489" s="69"/>
      <c r="K489" s="69"/>
      <c r="L489" s="69"/>
    </row>
    <row r="490" spans="1:12" x14ac:dyDescent="0.25">
      <c r="A490" s="68" t="str">
        <f t="shared" si="7"/>
        <v>733000</v>
      </c>
      <c r="B490" s="72" t="s">
        <v>353</v>
      </c>
      <c r="C490" s="72" t="s">
        <v>353</v>
      </c>
      <c r="D490" s="72" t="s">
        <v>352</v>
      </c>
      <c r="E490" s="71" t="s">
        <v>223</v>
      </c>
      <c r="F490" s="72" t="s">
        <v>222</v>
      </c>
      <c r="G490" s="71" t="b">
        <v>0</v>
      </c>
      <c r="H490" s="71" t="b">
        <v>0</v>
      </c>
      <c r="I490" s="70">
        <v>18629</v>
      </c>
      <c r="J490" s="69"/>
      <c r="K490" s="69"/>
      <c r="L490" s="69"/>
    </row>
    <row r="491" spans="1:12" ht="26.25" x14ac:dyDescent="0.25">
      <c r="A491" s="68" t="str">
        <f t="shared" si="7"/>
        <v>734000</v>
      </c>
      <c r="B491" s="72" t="s">
        <v>351</v>
      </c>
      <c r="C491" s="72" t="s">
        <v>351</v>
      </c>
      <c r="D491" s="72" t="s">
        <v>350</v>
      </c>
      <c r="E491" s="71" t="s">
        <v>223</v>
      </c>
      <c r="F491" s="72" t="s">
        <v>222</v>
      </c>
      <c r="G491" s="71" t="b">
        <v>0</v>
      </c>
      <c r="H491" s="71" t="b">
        <v>0</v>
      </c>
      <c r="I491" s="70">
        <v>18629</v>
      </c>
      <c r="J491" s="69"/>
      <c r="K491" s="69"/>
      <c r="L491" s="69"/>
    </row>
    <row r="492" spans="1:12" x14ac:dyDescent="0.25">
      <c r="A492" s="68" t="str">
        <f t="shared" si="7"/>
        <v>735000</v>
      </c>
      <c r="B492" s="72" t="s">
        <v>349</v>
      </c>
      <c r="C492" s="72" t="s">
        <v>349</v>
      </c>
      <c r="D492" s="72" t="s">
        <v>348</v>
      </c>
      <c r="E492" s="71" t="s">
        <v>223</v>
      </c>
      <c r="F492" s="72" t="s">
        <v>222</v>
      </c>
      <c r="G492" s="71" t="b">
        <v>0</v>
      </c>
      <c r="H492" s="71" t="b">
        <v>0</v>
      </c>
      <c r="I492" s="70">
        <v>18629</v>
      </c>
      <c r="J492" s="69"/>
      <c r="K492" s="69"/>
      <c r="L492" s="69"/>
    </row>
    <row r="493" spans="1:12" x14ac:dyDescent="0.25">
      <c r="A493" s="68" t="str">
        <f t="shared" si="7"/>
        <v>750000</v>
      </c>
      <c r="B493" s="72" t="s">
        <v>347</v>
      </c>
      <c r="C493" s="72" t="s">
        <v>347</v>
      </c>
      <c r="D493" s="72" t="s">
        <v>346</v>
      </c>
      <c r="E493" s="71" t="s">
        <v>223</v>
      </c>
      <c r="F493" s="72" t="s">
        <v>222</v>
      </c>
      <c r="G493" s="71" t="b">
        <v>0</v>
      </c>
      <c r="H493" s="71" t="b">
        <v>0</v>
      </c>
      <c r="I493" s="70">
        <v>18629</v>
      </c>
      <c r="J493" s="69"/>
      <c r="K493" s="69"/>
      <c r="L493" s="69"/>
    </row>
    <row r="494" spans="1:12" x14ac:dyDescent="0.25">
      <c r="A494" s="68" t="str">
        <f t="shared" si="7"/>
        <v>750100</v>
      </c>
      <c r="B494" s="72" t="s">
        <v>345</v>
      </c>
      <c r="C494" s="72" t="s">
        <v>345</v>
      </c>
      <c r="D494" s="72" t="s">
        <v>344</v>
      </c>
      <c r="E494" s="71" t="s">
        <v>223</v>
      </c>
      <c r="F494" s="72" t="s">
        <v>222</v>
      </c>
      <c r="G494" s="71" t="b">
        <v>0</v>
      </c>
      <c r="H494" s="71" t="b">
        <v>0</v>
      </c>
      <c r="I494" s="70">
        <v>18629</v>
      </c>
      <c r="J494" s="69"/>
      <c r="K494" s="69"/>
      <c r="L494" s="69"/>
    </row>
    <row r="495" spans="1:12" x14ac:dyDescent="0.25">
      <c r="A495" s="68" t="str">
        <f t="shared" si="7"/>
        <v>750200</v>
      </c>
      <c r="B495" s="72" t="s">
        <v>343</v>
      </c>
      <c r="C495" s="72" t="s">
        <v>343</v>
      </c>
      <c r="D495" s="72" t="s">
        <v>340</v>
      </c>
      <c r="E495" s="71" t="s">
        <v>223</v>
      </c>
      <c r="F495" s="72" t="s">
        <v>222</v>
      </c>
      <c r="G495" s="71" t="b">
        <v>0</v>
      </c>
      <c r="H495" s="71" t="b">
        <v>0</v>
      </c>
      <c r="I495" s="70">
        <v>18629</v>
      </c>
      <c r="J495" s="69"/>
      <c r="K495" s="69"/>
      <c r="L495" s="69"/>
    </row>
    <row r="496" spans="1:12" x14ac:dyDescent="0.25">
      <c r="A496" s="68" t="str">
        <f t="shared" si="7"/>
        <v>750201</v>
      </c>
      <c r="B496" s="72" t="s">
        <v>342</v>
      </c>
      <c r="C496" s="72" t="s">
        <v>342</v>
      </c>
      <c r="D496" s="72" t="s">
        <v>340</v>
      </c>
      <c r="E496" s="71" t="s">
        <v>223</v>
      </c>
      <c r="F496" s="72" t="s">
        <v>222</v>
      </c>
      <c r="G496" s="71" t="b">
        <v>0</v>
      </c>
      <c r="H496" s="71" t="b">
        <v>0</v>
      </c>
      <c r="I496" s="70">
        <v>18629</v>
      </c>
      <c r="J496" s="69"/>
      <c r="K496" s="69"/>
      <c r="L496" s="69"/>
    </row>
    <row r="497" spans="1:12" ht="26.25" x14ac:dyDescent="0.25">
      <c r="A497" s="68" t="str">
        <f t="shared" si="7"/>
        <v>75020D</v>
      </c>
      <c r="B497" s="72" t="s">
        <v>341</v>
      </c>
      <c r="C497" s="72" t="s">
        <v>341</v>
      </c>
      <c r="D497" s="72" t="s">
        <v>340</v>
      </c>
      <c r="E497" s="71" t="s">
        <v>223</v>
      </c>
      <c r="F497" s="72" t="s">
        <v>222</v>
      </c>
      <c r="G497" s="71" t="b">
        <v>0</v>
      </c>
      <c r="H497" s="71" t="b">
        <v>0</v>
      </c>
      <c r="I497" s="70">
        <v>18629</v>
      </c>
      <c r="J497" s="69"/>
      <c r="K497" s="69"/>
      <c r="L497" s="69"/>
    </row>
    <row r="498" spans="1:12" x14ac:dyDescent="0.25">
      <c r="A498" s="68" t="str">
        <f t="shared" si="7"/>
        <v>750300</v>
      </c>
      <c r="B498" s="72" t="s">
        <v>339</v>
      </c>
      <c r="C498" s="72" t="s">
        <v>339</v>
      </c>
      <c r="D498" s="72" t="s">
        <v>338</v>
      </c>
      <c r="E498" s="71" t="s">
        <v>223</v>
      </c>
      <c r="F498" s="72" t="s">
        <v>222</v>
      </c>
      <c r="G498" s="71" t="b">
        <v>0</v>
      </c>
      <c r="H498" s="71" t="b">
        <v>0</v>
      </c>
      <c r="I498" s="70">
        <v>18629</v>
      </c>
      <c r="J498" s="69"/>
      <c r="K498" s="69"/>
      <c r="L498" s="69"/>
    </row>
    <row r="499" spans="1:12" x14ac:dyDescent="0.25">
      <c r="A499" s="68" t="str">
        <f t="shared" si="7"/>
        <v>750400</v>
      </c>
      <c r="B499" s="72" t="s">
        <v>337</v>
      </c>
      <c r="C499" s="72" t="s">
        <v>337</v>
      </c>
      <c r="D499" s="72" t="s">
        <v>336</v>
      </c>
      <c r="E499" s="71" t="s">
        <v>223</v>
      </c>
      <c r="F499" s="72" t="s">
        <v>222</v>
      </c>
      <c r="G499" s="71" t="b">
        <v>0</v>
      </c>
      <c r="H499" s="71" t="b">
        <v>0</v>
      </c>
      <c r="I499" s="70">
        <v>18629</v>
      </c>
      <c r="J499" s="69"/>
      <c r="K499" s="69"/>
      <c r="L499" s="69"/>
    </row>
    <row r="500" spans="1:12" x14ac:dyDescent="0.25">
      <c r="A500" s="68" t="str">
        <f t="shared" si="7"/>
        <v>750500</v>
      </c>
      <c r="B500" s="72" t="s">
        <v>335</v>
      </c>
      <c r="C500" s="72" t="s">
        <v>335</v>
      </c>
      <c r="D500" s="72" t="s">
        <v>334</v>
      </c>
      <c r="E500" s="71" t="s">
        <v>223</v>
      </c>
      <c r="F500" s="72" t="s">
        <v>222</v>
      </c>
      <c r="G500" s="71" t="b">
        <v>0</v>
      </c>
      <c r="H500" s="71" t="b">
        <v>0</v>
      </c>
      <c r="I500" s="70">
        <v>18629</v>
      </c>
      <c r="J500" s="69"/>
      <c r="K500" s="69"/>
      <c r="L500" s="69"/>
    </row>
    <row r="501" spans="1:12" x14ac:dyDescent="0.25">
      <c r="A501" s="68" t="str">
        <f t="shared" si="7"/>
        <v>750600</v>
      </c>
      <c r="B501" s="72" t="s">
        <v>333</v>
      </c>
      <c r="C501" s="72" t="s">
        <v>333</v>
      </c>
      <c r="D501" s="72" t="s">
        <v>332</v>
      </c>
      <c r="E501" s="71" t="s">
        <v>223</v>
      </c>
      <c r="F501" s="72" t="s">
        <v>222</v>
      </c>
      <c r="G501" s="71" t="b">
        <v>0</v>
      </c>
      <c r="H501" s="71" t="b">
        <v>0</v>
      </c>
      <c r="I501" s="70">
        <v>18629</v>
      </c>
      <c r="J501" s="69"/>
      <c r="K501" s="69"/>
      <c r="L501" s="69"/>
    </row>
    <row r="502" spans="1:12" x14ac:dyDescent="0.25">
      <c r="A502" s="68" t="str">
        <f t="shared" si="7"/>
        <v>770000</v>
      </c>
      <c r="B502" s="72" t="s">
        <v>331</v>
      </c>
      <c r="C502" s="72" t="s">
        <v>331</v>
      </c>
      <c r="D502" s="72" t="s">
        <v>300</v>
      </c>
      <c r="E502" s="71" t="s">
        <v>223</v>
      </c>
      <c r="F502" s="72" t="s">
        <v>222</v>
      </c>
      <c r="G502" s="71" t="b">
        <v>0</v>
      </c>
      <c r="H502" s="71" t="b">
        <v>0</v>
      </c>
      <c r="I502" s="70">
        <v>18629</v>
      </c>
      <c r="J502" s="69"/>
      <c r="K502" s="69"/>
      <c r="L502" s="69"/>
    </row>
    <row r="503" spans="1:12" x14ac:dyDescent="0.25">
      <c r="A503" s="68" t="str">
        <f t="shared" si="7"/>
        <v>770001</v>
      </c>
      <c r="B503" s="72" t="s">
        <v>330</v>
      </c>
      <c r="C503" s="72" t="s">
        <v>330</v>
      </c>
      <c r="D503" s="72" t="s">
        <v>300</v>
      </c>
      <c r="E503" s="71" t="s">
        <v>223</v>
      </c>
      <c r="F503" s="72" t="s">
        <v>222</v>
      </c>
      <c r="G503" s="71" t="b">
        <v>0</v>
      </c>
      <c r="H503" s="71" t="b">
        <v>0</v>
      </c>
      <c r="I503" s="70">
        <v>18629</v>
      </c>
      <c r="J503" s="69"/>
      <c r="K503" s="69"/>
      <c r="L503" s="69"/>
    </row>
    <row r="504" spans="1:12" x14ac:dyDescent="0.25">
      <c r="A504" s="68" t="str">
        <f t="shared" si="7"/>
        <v>770002</v>
      </c>
      <c r="B504" s="72" t="s">
        <v>329</v>
      </c>
      <c r="C504" s="72" t="s">
        <v>329</v>
      </c>
      <c r="D504" s="72" t="s">
        <v>300</v>
      </c>
      <c r="E504" s="71" t="s">
        <v>223</v>
      </c>
      <c r="F504" s="72" t="s">
        <v>222</v>
      </c>
      <c r="G504" s="71" t="b">
        <v>0</v>
      </c>
      <c r="H504" s="71" t="b">
        <v>0</v>
      </c>
      <c r="I504" s="70">
        <v>18629</v>
      </c>
      <c r="J504" s="69"/>
      <c r="K504" s="69"/>
      <c r="L504" s="69"/>
    </row>
    <row r="505" spans="1:12" x14ac:dyDescent="0.25">
      <c r="A505" s="68" t="str">
        <f t="shared" si="7"/>
        <v>770003</v>
      </c>
      <c r="B505" s="72" t="s">
        <v>328</v>
      </c>
      <c r="C505" s="72" t="s">
        <v>328</v>
      </c>
      <c r="D505" s="72" t="s">
        <v>300</v>
      </c>
      <c r="E505" s="71" t="s">
        <v>223</v>
      </c>
      <c r="F505" s="72" t="s">
        <v>222</v>
      </c>
      <c r="G505" s="71" t="b">
        <v>0</v>
      </c>
      <c r="H505" s="71" t="b">
        <v>0</v>
      </c>
      <c r="I505" s="70">
        <v>18629</v>
      </c>
      <c r="J505" s="69"/>
      <c r="K505" s="69"/>
      <c r="L505" s="69"/>
    </row>
    <row r="506" spans="1:12" x14ac:dyDescent="0.25">
      <c r="A506" s="68" t="str">
        <f t="shared" si="7"/>
        <v>770004</v>
      </c>
      <c r="B506" s="72" t="s">
        <v>327</v>
      </c>
      <c r="C506" s="72" t="s">
        <v>327</v>
      </c>
      <c r="D506" s="72" t="s">
        <v>300</v>
      </c>
      <c r="E506" s="71" t="s">
        <v>223</v>
      </c>
      <c r="F506" s="72" t="s">
        <v>222</v>
      </c>
      <c r="G506" s="71" t="b">
        <v>0</v>
      </c>
      <c r="H506" s="71" t="b">
        <v>0</v>
      </c>
      <c r="I506" s="70">
        <v>18629</v>
      </c>
      <c r="J506" s="69"/>
      <c r="K506" s="69"/>
      <c r="L506" s="69"/>
    </row>
    <row r="507" spans="1:12" x14ac:dyDescent="0.25">
      <c r="A507" s="68" t="str">
        <f t="shared" si="7"/>
        <v>770005</v>
      </c>
      <c r="B507" s="72" t="s">
        <v>326</v>
      </c>
      <c r="C507" s="72" t="s">
        <v>326</v>
      </c>
      <c r="D507" s="72" t="s">
        <v>300</v>
      </c>
      <c r="E507" s="71" t="s">
        <v>223</v>
      </c>
      <c r="F507" s="72" t="s">
        <v>222</v>
      </c>
      <c r="G507" s="71" t="b">
        <v>0</v>
      </c>
      <c r="H507" s="71" t="b">
        <v>0</v>
      </c>
      <c r="I507" s="70">
        <v>18629</v>
      </c>
      <c r="J507" s="69"/>
      <c r="K507" s="69"/>
      <c r="L507" s="69"/>
    </row>
    <row r="508" spans="1:12" ht="26.25" x14ac:dyDescent="0.25">
      <c r="A508" s="68" t="str">
        <f t="shared" si="7"/>
        <v>770006</v>
      </c>
      <c r="B508" s="72" t="s">
        <v>325</v>
      </c>
      <c r="C508" s="72" t="s">
        <v>325</v>
      </c>
      <c r="D508" s="72" t="s">
        <v>300</v>
      </c>
      <c r="E508" s="71" t="s">
        <v>223</v>
      </c>
      <c r="F508" s="72" t="s">
        <v>222</v>
      </c>
      <c r="G508" s="71" t="b">
        <v>0</v>
      </c>
      <c r="H508" s="71" t="b">
        <v>0</v>
      </c>
      <c r="I508" s="70">
        <v>18629</v>
      </c>
      <c r="J508" s="69"/>
      <c r="K508" s="69"/>
      <c r="L508" s="69"/>
    </row>
    <row r="509" spans="1:12" x14ac:dyDescent="0.25">
      <c r="A509" s="68" t="str">
        <f t="shared" si="7"/>
        <v>770007</v>
      </c>
      <c r="B509" s="72" t="s">
        <v>324</v>
      </c>
      <c r="C509" s="72" t="s">
        <v>324</v>
      </c>
      <c r="D509" s="72" t="s">
        <v>300</v>
      </c>
      <c r="E509" s="71" t="s">
        <v>223</v>
      </c>
      <c r="F509" s="72" t="s">
        <v>222</v>
      </c>
      <c r="G509" s="71" t="b">
        <v>0</v>
      </c>
      <c r="H509" s="71" t="b">
        <v>0</v>
      </c>
      <c r="I509" s="70">
        <v>18629</v>
      </c>
      <c r="J509" s="69"/>
      <c r="K509" s="69"/>
      <c r="L509" s="69"/>
    </row>
    <row r="510" spans="1:12" x14ac:dyDescent="0.25">
      <c r="A510" s="68" t="str">
        <f t="shared" si="7"/>
        <v>770008</v>
      </c>
      <c r="B510" s="72" t="s">
        <v>323</v>
      </c>
      <c r="C510" s="72" t="s">
        <v>323</v>
      </c>
      <c r="D510" s="72" t="s">
        <v>300</v>
      </c>
      <c r="E510" s="71" t="s">
        <v>223</v>
      </c>
      <c r="F510" s="72" t="s">
        <v>222</v>
      </c>
      <c r="G510" s="71" t="b">
        <v>0</v>
      </c>
      <c r="H510" s="71" t="b">
        <v>0</v>
      </c>
      <c r="I510" s="70">
        <v>18629</v>
      </c>
      <c r="J510" s="69"/>
      <c r="K510" s="69"/>
      <c r="L510" s="69"/>
    </row>
    <row r="511" spans="1:12" x14ac:dyDescent="0.25">
      <c r="A511" s="68" t="str">
        <f t="shared" si="7"/>
        <v>770009</v>
      </c>
      <c r="B511" s="72" t="s">
        <v>322</v>
      </c>
      <c r="C511" s="72" t="s">
        <v>322</v>
      </c>
      <c r="D511" s="72" t="s">
        <v>300</v>
      </c>
      <c r="E511" s="71" t="s">
        <v>223</v>
      </c>
      <c r="F511" s="72" t="s">
        <v>222</v>
      </c>
      <c r="G511" s="71" t="b">
        <v>0</v>
      </c>
      <c r="H511" s="71" t="b">
        <v>0</v>
      </c>
      <c r="I511" s="70">
        <v>18629</v>
      </c>
      <c r="J511" s="69"/>
      <c r="K511" s="69"/>
      <c r="L511" s="69"/>
    </row>
    <row r="512" spans="1:12" x14ac:dyDescent="0.25">
      <c r="A512" s="68" t="str">
        <f t="shared" si="7"/>
        <v>770010</v>
      </c>
      <c r="B512" s="72" t="s">
        <v>321</v>
      </c>
      <c r="C512" s="72" t="s">
        <v>321</v>
      </c>
      <c r="D512" s="72" t="s">
        <v>300</v>
      </c>
      <c r="E512" s="71" t="s">
        <v>223</v>
      </c>
      <c r="F512" s="72" t="s">
        <v>222</v>
      </c>
      <c r="G512" s="71" t="b">
        <v>0</v>
      </c>
      <c r="H512" s="71" t="b">
        <v>0</v>
      </c>
      <c r="I512" s="70">
        <v>18629</v>
      </c>
      <c r="J512" s="69"/>
      <c r="K512" s="69"/>
      <c r="L512" s="69"/>
    </row>
    <row r="513" spans="1:12" x14ac:dyDescent="0.25">
      <c r="A513" s="68" t="str">
        <f t="shared" si="7"/>
        <v>770011</v>
      </c>
      <c r="B513" s="72" t="s">
        <v>320</v>
      </c>
      <c r="C513" s="72" t="s">
        <v>320</v>
      </c>
      <c r="D513" s="72" t="s">
        <v>300</v>
      </c>
      <c r="E513" s="71" t="s">
        <v>223</v>
      </c>
      <c r="F513" s="72" t="s">
        <v>222</v>
      </c>
      <c r="G513" s="71" t="b">
        <v>0</v>
      </c>
      <c r="H513" s="71" t="b">
        <v>0</v>
      </c>
      <c r="I513" s="70">
        <v>18629</v>
      </c>
      <c r="J513" s="69"/>
      <c r="K513" s="69"/>
      <c r="L513" s="69"/>
    </row>
    <row r="514" spans="1:12" x14ac:dyDescent="0.25">
      <c r="A514" s="68" t="str">
        <f t="shared" si="7"/>
        <v>770012</v>
      </c>
      <c r="B514" s="72" t="s">
        <v>319</v>
      </c>
      <c r="C514" s="72" t="s">
        <v>319</v>
      </c>
      <c r="D514" s="72" t="s">
        <v>300</v>
      </c>
      <c r="E514" s="71" t="s">
        <v>223</v>
      </c>
      <c r="F514" s="72" t="s">
        <v>222</v>
      </c>
      <c r="G514" s="71" t="b">
        <v>0</v>
      </c>
      <c r="H514" s="71" t="b">
        <v>0</v>
      </c>
      <c r="I514" s="70">
        <v>18629</v>
      </c>
      <c r="J514" s="69"/>
      <c r="K514" s="69"/>
      <c r="L514" s="69"/>
    </row>
    <row r="515" spans="1:12" x14ac:dyDescent="0.25">
      <c r="A515" s="68" t="str">
        <f t="shared" ref="A515:A578" si="8">LEFT(B515,6)</f>
        <v>770013</v>
      </c>
      <c r="B515" s="72" t="s">
        <v>318</v>
      </c>
      <c r="C515" s="72" t="s">
        <v>318</v>
      </c>
      <c r="D515" s="72" t="s">
        <v>300</v>
      </c>
      <c r="E515" s="71" t="s">
        <v>223</v>
      </c>
      <c r="F515" s="72" t="s">
        <v>222</v>
      </c>
      <c r="G515" s="71" t="b">
        <v>0</v>
      </c>
      <c r="H515" s="71" t="b">
        <v>0</v>
      </c>
      <c r="I515" s="70">
        <v>18629</v>
      </c>
      <c r="J515" s="69"/>
      <c r="K515" s="69"/>
      <c r="L515" s="69"/>
    </row>
    <row r="516" spans="1:12" x14ac:dyDescent="0.25">
      <c r="A516" s="68" t="str">
        <f t="shared" si="8"/>
        <v>770014</v>
      </c>
      <c r="B516" s="72" t="s">
        <v>317</v>
      </c>
      <c r="C516" s="72" t="s">
        <v>317</v>
      </c>
      <c r="D516" s="72" t="s">
        <v>300</v>
      </c>
      <c r="E516" s="71" t="s">
        <v>223</v>
      </c>
      <c r="F516" s="72" t="s">
        <v>222</v>
      </c>
      <c r="G516" s="71" t="b">
        <v>0</v>
      </c>
      <c r="H516" s="71" t="b">
        <v>0</v>
      </c>
      <c r="I516" s="70">
        <v>18629</v>
      </c>
      <c r="J516" s="69"/>
      <c r="K516" s="69"/>
      <c r="L516" s="69"/>
    </row>
    <row r="517" spans="1:12" x14ac:dyDescent="0.25">
      <c r="A517" s="68" t="str">
        <f t="shared" si="8"/>
        <v>770015</v>
      </c>
      <c r="B517" s="72" t="s">
        <v>316</v>
      </c>
      <c r="C517" s="72" t="s">
        <v>316</v>
      </c>
      <c r="D517" s="72" t="s">
        <v>300</v>
      </c>
      <c r="E517" s="71" t="s">
        <v>223</v>
      </c>
      <c r="F517" s="72" t="s">
        <v>222</v>
      </c>
      <c r="G517" s="71" t="b">
        <v>0</v>
      </c>
      <c r="H517" s="71" t="b">
        <v>0</v>
      </c>
      <c r="I517" s="70">
        <v>18629</v>
      </c>
      <c r="J517" s="69"/>
      <c r="K517" s="69"/>
      <c r="L517" s="69"/>
    </row>
    <row r="518" spans="1:12" ht="26.25" x14ac:dyDescent="0.25">
      <c r="A518" s="68" t="str">
        <f t="shared" si="8"/>
        <v>770016</v>
      </c>
      <c r="B518" s="72" t="s">
        <v>315</v>
      </c>
      <c r="C518" s="72" t="s">
        <v>315</v>
      </c>
      <c r="D518" s="72" t="s">
        <v>300</v>
      </c>
      <c r="E518" s="71" t="s">
        <v>223</v>
      </c>
      <c r="F518" s="72" t="s">
        <v>222</v>
      </c>
      <c r="G518" s="71" t="b">
        <v>0</v>
      </c>
      <c r="H518" s="71" t="b">
        <v>0</v>
      </c>
      <c r="I518" s="70">
        <v>18629</v>
      </c>
      <c r="J518" s="69"/>
      <c r="K518" s="69"/>
      <c r="L518" s="69"/>
    </row>
    <row r="519" spans="1:12" x14ac:dyDescent="0.25">
      <c r="A519" s="68" t="str">
        <f t="shared" si="8"/>
        <v>770017</v>
      </c>
      <c r="B519" s="72" t="s">
        <v>314</v>
      </c>
      <c r="C519" s="72" t="s">
        <v>314</v>
      </c>
      <c r="D519" s="72" t="s">
        <v>300</v>
      </c>
      <c r="E519" s="71" t="s">
        <v>223</v>
      </c>
      <c r="F519" s="72" t="s">
        <v>222</v>
      </c>
      <c r="G519" s="71" t="b">
        <v>0</v>
      </c>
      <c r="H519" s="71" t="b">
        <v>0</v>
      </c>
      <c r="I519" s="70">
        <v>18629</v>
      </c>
      <c r="J519" s="69"/>
      <c r="K519" s="69"/>
      <c r="L519" s="69"/>
    </row>
    <row r="520" spans="1:12" x14ac:dyDescent="0.25">
      <c r="A520" s="68" t="str">
        <f t="shared" si="8"/>
        <v>770018</v>
      </c>
      <c r="B520" s="72" t="s">
        <v>313</v>
      </c>
      <c r="C520" s="72" t="s">
        <v>313</v>
      </c>
      <c r="D520" s="72" t="s">
        <v>300</v>
      </c>
      <c r="E520" s="71" t="s">
        <v>223</v>
      </c>
      <c r="F520" s="72" t="s">
        <v>222</v>
      </c>
      <c r="G520" s="71" t="b">
        <v>0</v>
      </c>
      <c r="H520" s="71" t="b">
        <v>0</v>
      </c>
      <c r="I520" s="70">
        <v>18629</v>
      </c>
      <c r="J520" s="69"/>
      <c r="K520" s="69"/>
      <c r="L520" s="69"/>
    </row>
    <row r="521" spans="1:12" x14ac:dyDescent="0.25">
      <c r="A521" s="68" t="str">
        <f t="shared" si="8"/>
        <v>770019</v>
      </c>
      <c r="B521" s="72" t="s">
        <v>312</v>
      </c>
      <c r="C521" s="72" t="s">
        <v>312</v>
      </c>
      <c r="D521" s="72" t="s">
        <v>300</v>
      </c>
      <c r="E521" s="71" t="s">
        <v>223</v>
      </c>
      <c r="F521" s="72" t="s">
        <v>222</v>
      </c>
      <c r="G521" s="71" t="b">
        <v>0</v>
      </c>
      <c r="H521" s="71" t="b">
        <v>0</v>
      </c>
      <c r="I521" s="70">
        <v>18629</v>
      </c>
      <c r="J521" s="69"/>
      <c r="K521" s="69"/>
      <c r="L521" s="69"/>
    </row>
    <row r="522" spans="1:12" x14ac:dyDescent="0.25">
      <c r="A522" s="68" t="str">
        <f t="shared" si="8"/>
        <v>770020</v>
      </c>
      <c r="B522" s="72" t="s">
        <v>311</v>
      </c>
      <c r="C522" s="72" t="s">
        <v>311</v>
      </c>
      <c r="D522" s="72" t="s">
        <v>300</v>
      </c>
      <c r="E522" s="71" t="s">
        <v>223</v>
      </c>
      <c r="F522" s="72" t="s">
        <v>222</v>
      </c>
      <c r="G522" s="71" t="b">
        <v>0</v>
      </c>
      <c r="H522" s="71" t="b">
        <v>0</v>
      </c>
      <c r="I522" s="70">
        <v>18629</v>
      </c>
      <c r="J522" s="69"/>
      <c r="K522" s="69"/>
      <c r="L522" s="69"/>
    </row>
    <row r="523" spans="1:12" x14ac:dyDescent="0.25">
      <c r="A523" s="68" t="str">
        <f t="shared" si="8"/>
        <v>770021</v>
      </c>
      <c r="B523" s="72" t="s">
        <v>310</v>
      </c>
      <c r="C523" s="72" t="s">
        <v>310</v>
      </c>
      <c r="D523" s="72" t="s">
        <v>300</v>
      </c>
      <c r="E523" s="71" t="s">
        <v>223</v>
      </c>
      <c r="F523" s="72" t="s">
        <v>222</v>
      </c>
      <c r="G523" s="71" t="b">
        <v>0</v>
      </c>
      <c r="H523" s="71" t="b">
        <v>0</v>
      </c>
      <c r="I523" s="70">
        <v>18629</v>
      </c>
      <c r="J523" s="69"/>
      <c r="K523" s="69"/>
      <c r="L523" s="69"/>
    </row>
    <row r="524" spans="1:12" ht="26.25" x14ac:dyDescent="0.25">
      <c r="A524" s="68" t="str">
        <f t="shared" si="8"/>
        <v>770022</v>
      </c>
      <c r="B524" s="72" t="s">
        <v>309</v>
      </c>
      <c r="C524" s="72" t="s">
        <v>309</v>
      </c>
      <c r="D524" s="72" t="s">
        <v>300</v>
      </c>
      <c r="E524" s="71" t="s">
        <v>223</v>
      </c>
      <c r="F524" s="72" t="s">
        <v>222</v>
      </c>
      <c r="G524" s="71" t="b">
        <v>0</v>
      </c>
      <c r="H524" s="71" t="b">
        <v>0</v>
      </c>
      <c r="I524" s="70">
        <v>18629</v>
      </c>
      <c r="J524" s="69"/>
      <c r="K524" s="69"/>
      <c r="L524" s="69"/>
    </row>
    <row r="525" spans="1:12" x14ac:dyDescent="0.25">
      <c r="A525" s="68" t="str">
        <f t="shared" si="8"/>
        <v>770023</v>
      </c>
      <c r="B525" s="72" t="s">
        <v>308</v>
      </c>
      <c r="C525" s="72" t="s">
        <v>308</v>
      </c>
      <c r="D525" s="72" t="s">
        <v>300</v>
      </c>
      <c r="E525" s="71" t="s">
        <v>223</v>
      </c>
      <c r="F525" s="72" t="s">
        <v>222</v>
      </c>
      <c r="G525" s="71" t="b">
        <v>0</v>
      </c>
      <c r="H525" s="71" t="b">
        <v>0</v>
      </c>
      <c r="I525" s="70">
        <v>18629</v>
      </c>
      <c r="J525" s="69"/>
      <c r="K525" s="69"/>
      <c r="L525" s="69"/>
    </row>
    <row r="526" spans="1:12" x14ac:dyDescent="0.25">
      <c r="A526" s="68" t="str">
        <f t="shared" si="8"/>
        <v>770024</v>
      </c>
      <c r="B526" s="72" t="s">
        <v>307</v>
      </c>
      <c r="C526" s="72" t="s">
        <v>307</v>
      </c>
      <c r="D526" s="72" t="s">
        <v>300</v>
      </c>
      <c r="E526" s="71" t="s">
        <v>223</v>
      </c>
      <c r="F526" s="72" t="s">
        <v>222</v>
      </c>
      <c r="G526" s="71" t="b">
        <v>0</v>
      </c>
      <c r="H526" s="71" t="b">
        <v>0</v>
      </c>
      <c r="I526" s="70">
        <v>18629</v>
      </c>
      <c r="J526" s="69"/>
      <c r="K526" s="69"/>
      <c r="L526" s="69"/>
    </row>
    <row r="527" spans="1:12" x14ac:dyDescent="0.25">
      <c r="A527" s="68" t="str">
        <f t="shared" si="8"/>
        <v>770025</v>
      </c>
      <c r="B527" s="72" t="s">
        <v>306</v>
      </c>
      <c r="C527" s="72" t="s">
        <v>306</v>
      </c>
      <c r="D527" s="72" t="s">
        <v>300</v>
      </c>
      <c r="E527" s="71" t="s">
        <v>223</v>
      </c>
      <c r="F527" s="72" t="s">
        <v>222</v>
      </c>
      <c r="G527" s="71" t="b">
        <v>0</v>
      </c>
      <c r="H527" s="71" t="b">
        <v>0</v>
      </c>
      <c r="I527" s="70">
        <v>18629</v>
      </c>
      <c r="J527" s="69"/>
      <c r="K527" s="69"/>
      <c r="L527" s="69"/>
    </row>
    <row r="528" spans="1:12" ht="26.25" x14ac:dyDescent="0.25">
      <c r="A528" s="68" t="str">
        <f t="shared" si="8"/>
        <v>770026</v>
      </c>
      <c r="B528" s="72" t="s">
        <v>305</v>
      </c>
      <c r="C528" s="72" t="s">
        <v>305</v>
      </c>
      <c r="D528" s="72" t="s">
        <v>300</v>
      </c>
      <c r="E528" s="71" t="s">
        <v>223</v>
      </c>
      <c r="F528" s="72" t="s">
        <v>222</v>
      </c>
      <c r="G528" s="71" t="b">
        <v>0</v>
      </c>
      <c r="H528" s="71" t="b">
        <v>0</v>
      </c>
      <c r="I528" s="70">
        <v>18629</v>
      </c>
      <c r="J528" s="69"/>
      <c r="K528" s="69"/>
      <c r="L528" s="69"/>
    </row>
    <row r="529" spans="1:12" x14ac:dyDescent="0.25">
      <c r="A529" s="68" t="str">
        <f t="shared" si="8"/>
        <v>770027</v>
      </c>
      <c r="B529" s="72" t="s">
        <v>304</v>
      </c>
      <c r="C529" s="72" t="s">
        <v>304</v>
      </c>
      <c r="D529" s="72" t="s">
        <v>300</v>
      </c>
      <c r="E529" s="71" t="s">
        <v>223</v>
      </c>
      <c r="F529" s="72" t="s">
        <v>222</v>
      </c>
      <c r="G529" s="71" t="b">
        <v>0</v>
      </c>
      <c r="H529" s="71" t="b">
        <v>0</v>
      </c>
      <c r="I529" s="70">
        <v>18629</v>
      </c>
      <c r="J529" s="69"/>
      <c r="K529" s="69"/>
      <c r="L529" s="69"/>
    </row>
    <row r="530" spans="1:12" x14ac:dyDescent="0.25">
      <c r="A530" s="68" t="str">
        <f t="shared" si="8"/>
        <v>770028</v>
      </c>
      <c r="B530" s="72" t="s">
        <v>303</v>
      </c>
      <c r="C530" s="72" t="s">
        <v>303</v>
      </c>
      <c r="D530" s="72" t="s">
        <v>300</v>
      </c>
      <c r="E530" s="71" t="s">
        <v>223</v>
      </c>
      <c r="F530" s="72" t="s">
        <v>222</v>
      </c>
      <c r="G530" s="71" t="b">
        <v>0</v>
      </c>
      <c r="H530" s="71" t="b">
        <v>0</v>
      </c>
      <c r="I530" s="70">
        <v>18629</v>
      </c>
      <c r="J530" s="69"/>
      <c r="K530" s="69"/>
      <c r="L530" s="69"/>
    </row>
    <row r="531" spans="1:12" x14ac:dyDescent="0.25">
      <c r="A531" s="68" t="str">
        <f t="shared" si="8"/>
        <v>770029</v>
      </c>
      <c r="B531" s="72" t="s">
        <v>302</v>
      </c>
      <c r="C531" s="72" t="s">
        <v>302</v>
      </c>
      <c r="D531" s="72" t="s">
        <v>300</v>
      </c>
      <c r="E531" s="71" t="s">
        <v>223</v>
      </c>
      <c r="F531" s="72" t="s">
        <v>222</v>
      </c>
      <c r="G531" s="71" t="b">
        <v>0</v>
      </c>
      <c r="H531" s="71" t="b">
        <v>0</v>
      </c>
      <c r="I531" s="70">
        <v>18629</v>
      </c>
      <c r="J531" s="69"/>
      <c r="K531" s="69"/>
      <c r="L531" s="69"/>
    </row>
    <row r="532" spans="1:12" x14ac:dyDescent="0.25">
      <c r="A532" s="68" t="str">
        <f t="shared" si="8"/>
        <v>770030</v>
      </c>
      <c r="B532" s="72" t="s">
        <v>301</v>
      </c>
      <c r="C532" s="72" t="s">
        <v>301</v>
      </c>
      <c r="D532" s="72" t="s">
        <v>300</v>
      </c>
      <c r="E532" s="71" t="s">
        <v>223</v>
      </c>
      <c r="F532" s="72" t="s">
        <v>222</v>
      </c>
      <c r="G532" s="71" t="b">
        <v>0</v>
      </c>
      <c r="H532" s="71" t="b">
        <v>0</v>
      </c>
      <c r="I532" s="70">
        <v>18629</v>
      </c>
      <c r="J532" s="69"/>
      <c r="K532" s="69"/>
      <c r="L532" s="69"/>
    </row>
    <row r="533" spans="1:12" x14ac:dyDescent="0.25">
      <c r="A533" s="68" t="str">
        <f t="shared" si="8"/>
        <v>775000</v>
      </c>
      <c r="B533" s="72" t="s">
        <v>299</v>
      </c>
      <c r="C533" s="72" t="s">
        <v>299</v>
      </c>
      <c r="D533" s="72" t="s">
        <v>296</v>
      </c>
      <c r="E533" s="71" t="s">
        <v>223</v>
      </c>
      <c r="F533" s="72" t="s">
        <v>222</v>
      </c>
      <c r="G533" s="71" t="b">
        <v>0</v>
      </c>
      <c r="H533" s="71" t="b">
        <v>0</v>
      </c>
      <c r="I533" s="70">
        <v>18629</v>
      </c>
      <c r="J533" s="69"/>
      <c r="K533" s="69"/>
      <c r="L533" s="69"/>
    </row>
    <row r="534" spans="1:12" x14ac:dyDescent="0.25">
      <c r="A534" s="68" t="str">
        <f t="shared" si="8"/>
        <v>775001</v>
      </c>
      <c r="B534" s="72" t="s">
        <v>298</v>
      </c>
      <c r="C534" s="72" t="s">
        <v>298</v>
      </c>
      <c r="D534" s="72" t="s">
        <v>296</v>
      </c>
      <c r="E534" s="71" t="s">
        <v>223</v>
      </c>
      <c r="F534" s="72" t="s">
        <v>222</v>
      </c>
      <c r="G534" s="71" t="b">
        <v>0</v>
      </c>
      <c r="H534" s="71" t="b">
        <v>0</v>
      </c>
      <c r="I534" s="70">
        <v>18629</v>
      </c>
      <c r="J534" s="69"/>
      <c r="K534" s="69"/>
      <c r="L534" s="69"/>
    </row>
    <row r="535" spans="1:12" x14ac:dyDescent="0.25">
      <c r="A535" s="68" t="str">
        <f t="shared" si="8"/>
        <v>775002</v>
      </c>
      <c r="B535" s="72" t="s">
        <v>297</v>
      </c>
      <c r="C535" s="72" t="s">
        <v>297</v>
      </c>
      <c r="D535" s="72" t="s">
        <v>296</v>
      </c>
      <c r="E535" s="71" t="s">
        <v>223</v>
      </c>
      <c r="F535" s="72" t="s">
        <v>222</v>
      </c>
      <c r="G535" s="71" t="b">
        <v>0</v>
      </c>
      <c r="H535" s="71" t="b">
        <v>0</v>
      </c>
      <c r="I535" s="70">
        <v>18629</v>
      </c>
      <c r="J535" s="69"/>
      <c r="K535" s="69"/>
      <c r="L535" s="69"/>
    </row>
    <row r="536" spans="1:12" ht="26.25" x14ac:dyDescent="0.25">
      <c r="A536" s="68" t="str">
        <f t="shared" si="8"/>
        <v>780010</v>
      </c>
      <c r="B536" s="72" t="s">
        <v>295</v>
      </c>
      <c r="C536" s="72" t="s">
        <v>295</v>
      </c>
      <c r="D536" s="72" t="s">
        <v>293</v>
      </c>
      <c r="E536" s="71" t="s">
        <v>223</v>
      </c>
      <c r="F536" s="72" t="s">
        <v>222</v>
      </c>
      <c r="G536" s="71" t="b">
        <v>0</v>
      </c>
      <c r="H536" s="71" t="b">
        <v>0</v>
      </c>
      <c r="I536" s="70">
        <v>18629</v>
      </c>
      <c r="J536" s="69"/>
      <c r="K536" s="69"/>
      <c r="L536" s="69"/>
    </row>
    <row r="537" spans="1:12" ht="26.25" x14ac:dyDescent="0.25">
      <c r="A537" s="68" t="str">
        <f t="shared" si="8"/>
        <v>780015</v>
      </c>
      <c r="B537" s="72" t="s">
        <v>294</v>
      </c>
      <c r="C537" s="72" t="s">
        <v>294</v>
      </c>
      <c r="D537" s="72" t="s">
        <v>293</v>
      </c>
      <c r="E537" s="71" t="s">
        <v>223</v>
      </c>
      <c r="F537" s="72" t="s">
        <v>222</v>
      </c>
      <c r="G537" s="71" t="b">
        <v>0</v>
      </c>
      <c r="H537" s="71" t="b">
        <v>0</v>
      </c>
      <c r="I537" s="70">
        <v>18629</v>
      </c>
      <c r="J537" s="69"/>
      <c r="K537" s="69"/>
      <c r="L537" s="69"/>
    </row>
    <row r="538" spans="1:12" ht="26.25" x14ac:dyDescent="0.25">
      <c r="A538" s="68" t="str">
        <f t="shared" si="8"/>
        <v>780020</v>
      </c>
      <c r="B538" s="72" t="s">
        <v>292</v>
      </c>
      <c r="C538" s="72" t="s">
        <v>292</v>
      </c>
      <c r="D538" s="72" t="s">
        <v>290</v>
      </c>
      <c r="E538" s="71" t="s">
        <v>223</v>
      </c>
      <c r="F538" s="72" t="s">
        <v>222</v>
      </c>
      <c r="G538" s="71" t="b">
        <v>0</v>
      </c>
      <c r="H538" s="71" t="b">
        <v>0</v>
      </c>
      <c r="I538" s="70">
        <v>18629</v>
      </c>
      <c r="J538" s="69"/>
      <c r="K538" s="69"/>
      <c r="L538" s="69"/>
    </row>
    <row r="539" spans="1:12" ht="26.25" x14ac:dyDescent="0.25">
      <c r="A539" s="68" t="str">
        <f t="shared" si="8"/>
        <v>780025</v>
      </c>
      <c r="B539" s="72" t="s">
        <v>291</v>
      </c>
      <c r="C539" s="72" t="s">
        <v>291</v>
      </c>
      <c r="D539" s="72" t="s">
        <v>290</v>
      </c>
      <c r="E539" s="71" t="s">
        <v>223</v>
      </c>
      <c r="F539" s="72" t="s">
        <v>222</v>
      </c>
      <c r="G539" s="71" t="b">
        <v>0</v>
      </c>
      <c r="H539" s="71" t="b">
        <v>0</v>
      </c>
      <c r="I539" s="70">
        <v>18629</v>
      </c>
      <c r="J539" s="69"/>
      <c r="K539" s="69"/>
      <c r="L539" s="69"/>
    </row>
    <row r="540" spans="1:12" ht="26.25" x14ac:dyDescent="0.25">
      <c r="A540" s="68" t="str">
        <f t="shared" si="8"/>
        <v>780030</v>
      </c>
      <c r="B540" s="72" t="s">
        <v>289</v>
      </c>
      <c r="C540" s="72" t="s">
        <v>289</v>
      </c>
      <c r="D540" s="72" t="s">
        <v>287</v>
      </c>
      <c r="E540" s="71" t="s">
        <v>223</v>
      </c>
      <c r="F540" s="72" t="s">
        <v>222</v>
      </c>
      <c r="G540" s="71" t="b">
        <v>0</v>
      </c>
      <c r="H540" s="71" t="b">
        <v>0</v>
      </c>
      <c r="I540" s="70">
        <v>18629</v>
      </c>
      <c r="J540" s="69"/>
      <c r="K540" s="69"/>
      <c r="L540" s="69"/>
    </row>
    <row r="541" spans="1:12" ht="26.25" x14ac:dyDescent="0.25">
      <c r="A541" s="68" t="str">
        <f t="shared" si="8"/>
        <v>780035</v>
      </c>
      <c r="B541" s="72" t="s">
        <v>288</v>
      </c>
      <c r="C541" s="72" t="s">
        <v>288</v>
      </c>
      <c r="D541" s="72" t="s">
        <v>287</v>
      </c>
      <c r="E541" s="71" t="s">
        <v>223</v>
      </c>
      <c r="F541" s="72" t="s">
        <v>222</v>
      </c>
      <c r="G541" s="71" t="b">
        <v>0</v>
      </c>
      <c r="H541" s="71" t="b">
        <v>0</v>
      </c>
      <c r="I541" s="70">
        <v>18629</v>
      </c>
      <c r="J541" s="69"/>
      <c r="K541" s="69"/>
      <c r="L541" s="69"/>
    </row>
    <row r="542" spans="1:12" ht="26.25" x14ac:dyDescent="0.25">
      <c r="A542" s="68" t="str">
        <f t="shared" si="8"/>
        <v>780040</v>
      </c>
      <c r="B542" s="72" t="s">
        <v>286</v>
      </c>
      <c r="C542" s="72" t="s">
        <v>286</v>
      </c>
      <c r="D542" s="72" t="s">
        <v>284</v>
      </c>
      <c r="E542" s="71" t="s">
        <v>223</v>
      </c>
      <c r="F542" s="72" t="s">
        <v>222</v>
      </c>
      <c r="G542" s="71" t="b">
        <v>0</v>
      </c>
      <c r="H542" s="71" t="b">
        <v>0</v>
      </c>
      <c r="I542" s="70">
        <v>18629</v>
      </c>
      <c r="J542" s="69"/>
      <c r="K542" s="69"/>
      <c r="L542" s="69"/>
    </row>
    <row r="543" spans="1:12" ht="26.25" x14ac:dyDescent="0.25">
      <c r="A543" s="68" t="str">
        <f t="shared" si="8"/>
        <v>780045</v>
      </c>
      <c r="B543" s="72" t="s">
        <v>285</v>
      </c>
      <c r="C543" s="72" t="s">
        <v>285</v>
      </c>
      <c r="D543" s="72" t="s">
        <v>284</v>
      </c>
      <c r="E543" s="71" t="s">
        <v>223</v>
      </c>
      <c r="F543" s="72" t="s">
        <v>222</v>
      </c>
      <c r="G543" s="71" t="b">
        <v>0</v>
      </c>
      <c r="H543" s="71" t="b">
        <v>0</v>
      </c>
      <c r="I543" s="70">
        <v>18629</v>
      </c>
      <c r="J543" s="69"/>
      <c r="K543" s="69"/>
      <c r="L543" s="69"/>
    </row>
    <row r="544" spans="1:12" ht="26.25" x14ac:dyDescent="0.25">
      <c r="A544" s="68" t="str">
        <f t="shared" si="8"/>
        <v>780050</v>
      </c>
      <c r="B544" s="72" t="s">
        <v>283</v>
      </c>
      <c r="C544" s="72" t="s">
        <v>283</v>
      </c>
      <c r="D544" s="72" t="s">
        <v>281</v>
      </c>
      <c r="E544" s="71" t="s">
        <v>223</v>
      </c>
      <c r="F544" s="72" t="s">
        <v>222</v>
      </c>
      <c r="G544" s="71" t="b">
        <v>0</v>
      </c>
      <c r="H544" s="71" t="b">
        <v>0</v>
      </c>
      <c r="I544" s="70">
        <v>18629</v>
      </c>
      <c r="J544" s="69"/>
      <c r="K544" s="69"/>
      <c r="L544" s="69"/>
    </row>
    <row r="545" spans="1:12" ht="26.25" x14ac:dyDescent="0.25">
      <c r="A545" s="68" t="str">
        <f t="shared" si="8"/>
        <v>780055</v>
      </c>
      <c r="B545" s="72" t="s">
        <v>282</v>
      </c>
      <c r="C545" s="72" t="s">
        <v>282</v>
      </c>
      <c r="D545" s="72" t="s">
        <v>281</v>
      </c>
      <c r="E545" s="71" t="s">
        <v>223</v>
      </c>
      <c r="F545" s="72" t="s">
        <v>222</v>
      </c>
      <c r="G545" s="71" t="b">
        <v>0</v>
      </c>
      <c r="H545" s="71" t="b">
        <v>0</v>
      </c>
      <c r="I545" s="70">
        <v>18629</v>
      </c>
      <c r="J545" s="69"/>
      <c r="K545" s="69"/>
      <c r="L545" s="69"/>
    </row>
    <row r="546" spans="1:12" ht="26.25" x14ac:dyDescent="0.25">
      <c r="A546" s="68" t="str">
        <f t="shared" si="8"/>
        <v>780060</v>
      </c>
      <c r="B546" s="72" t="s">
        <v>280</v>
      </c>
      <c r="C546" s="72" t="s">
        <v>280</v>
      </c>
      <c r="D546" s="72" t="s">
        <v>278</v>
      </c>
      <c r="E546" s="71" t="s">
        <v>223</v>
      </c>
      <c r="F546" s="72" t="s">
        <v>222</v>
      </c>
      <c r="G546" s="71" t="b">
        <v>0</v>
      </c>
      <c r="H546" s="71" t="b">
        <v>0</v>
      </c>
      <c r="I546" s="70">
        <v>18629</v>
      </c>
      <c r="J546" s="69"/>
      <c r="K546" s="69"/>
      <c r="L546" s="69"/>
    </row>
    <row r="547" spans="1:12" ht="26.25" x14ac:dyDescent="0.25">
      <c r="A547" s="68" t="str">
        <f t="shared" si="8"/>
        <v>780065</v>
      </c>
      <c r="B547" s="72" t="s">
        <v>279</v>
      </c>
      <c r="C547" s="72" t="s">
        <v>279</v>
      </c>
      <c r="D547" s="72" t="s">
        <v>278</v>
      </c>
      <c r="E547" s="71" t="s">
        <v>223</v>
      </c>
      <c r="F547" s="72" t="s">
        <v>222</v>
      </c>
      <c r="G547" s="71" t="b">
        <v>0</v>
      </c>
      <c r="H547" s="71" t="b">
        <v>0</v>
      </c>
      <c r="I547" s="70">
        <v>18629</v>
      </c>
      <c r="J547" s="69"/>
      <c r="K547" s="69"/>
      <c r="L547" s="69"/>
    </row>
    <row r="548" spans="1:12" ht="26.25" x14ac:dyDescent="0.25">
      <c r="A548" s="68" t="str">
        <f t="shared" si="8"/>
        <v>780070</v>
      </c>
      <c r="B548" s="72" t="s">
        <v>277</v>
      </c>
      <c r="C548" s="72" t="s">
        <v>277</v>
      </c>
      <c r="D548" s="72" t="s">
        <v>275</v>
      </c>
      <c r="E548" s="71" t="s">
        <v>223</v>
      </c>
      <c r="F548" s="72" t="s">
        <v>222</v>
      </c>
      <c r="G548" s="71" t="b">
        <v>0</v>
      </c>
      <c r="H548" s="71" t="b">
        <v>0</v>
      </c>
      <c r="I548" s="70">
        <v>18629</v>
      </c>
      <c r="J548" s="69"/>
      <c r="K548" s="69"/>
      <c r="L548" s="69"/>
    </row>
    <row r="549" spans="1:12" ht="26.25" x14ac:dyDescent="0.25">
      <c r="A549" s="68" t="str">
        <f t="shared" si="8"/>
        <v>780075</v>
      </c>
      <c r="B549" s="72" t="s">
        <v>276</v>
      </c>
      <c r="C549" s="72" t="s">
        <v>276</v>
      </c>
      <c r="D549" s="72" t="s">
        <v>275</v>
      </c>
      <c r="E549" s="71" t="s">
        <v>223</v>
      </c>
      <c r="F549" s="72" t="s">
        <v>222</v>
      </c>
      <c r="G549" s="71" t="b">
        <v>0</v>
      </c>
      <c r="H549" s="71" t="b">
        <v>0</v>
      </c>
      <c r="I549" s="70">
        <v>18629</v>
      </c>
      <c r="J549" s="69"/>
      <c r="K549" s="69"/>
      <c r="L549" s="69"/>
    </row>
    <row r="550" spans="1:12" ht="26.25" x14ac:dyDescent="0.25">
      <c r="A550" s="68" t="str">
        <f t="shared" si="8"/>
        <v>780080</v>
      </c>
      <c r="B550" s="72" t="s">
        <v>274</v>
      </c>
      <c r="C550" s="72" t="s">
        <v>274</v>
      </c>
      <c r="D550" s="72" t="s">
        <v>272</v>
      </c>
      <c r="E550" s="71" t="s">
        <v>223</v>
      </c>
      <c r="F550" s="72" t="s">
        <v>222</v>
      </c>
      <c r="G550" s="71" t="b">
        <v>0</v>
      </c>
      <c r="H550" s="71" t="b">
        <v>0</v>
      </c>
      <c r="I550" s="70">
        <v>18629</v>
      </c>
      <c r="J550" s="69"/>
      <c r="K550" s="69"/>
      <c r="L550" s="69"/>
    </row>
    <row r="551" spans="1:12" ht="26.25" x14ac:dyDescent="0.25">
      <c r="A551" s="68" t="str">
        <f t="shared" si="8"/>
        <v>780085</v>
      </c>
      <c r="B551" s="72" t="s">
        <v>273</v>
      </c>
      <c r="C551" s="72" t="s">
        <v>273</v>
      </c>
      <c r="D551" s="72" t="s">
        <v>272</v>
      </c>
      <c r="E551" s="71" t="s">
        <v>223</v>
      </c>
      <c r="F551" s="72" t="s">
        <v>222</v>
      </c>
      <c r="G551" s="71" t="b">
        <v>0</v>
      </c>
      <c r="H551" s="71" t="b">
        <v>0</v>
      </c>
      <c r="I551" s="70">
        <v>18629</v>
      </c>
      <c r="J551" s="69"/>
      <c r="K551" s="69"/>
      <c r="L551" s="69"/>
    </row>
    <row r="552" spans="1:12" x14ac:dyDescent="0.25">
      <c r="A552" s="68" t="str">
        <f t="shared" si="8"/>
        <v>780090</v>
      </c>
      <c r="B552" s="72" t="s">
        <v>271</v>
      </c>
      <c r="C552" s="72" t="s">
        <v>271</v>
      </c>
      <c r="D552" s="72" t="s">
        <v>269</v>
      </c>
      <c r="E552" s="71" t="s">
        <v>223</v>
      </c>
      <c r="F552" s="72" t="s">
        <v>222</v>
      </c>
      <c r="G552" s="71" t="b">
        <v>0</v>
      </c>
      <c r="H552" s="71" t="b">
        <v>0</v>
      </c>
      <c r="I552" s="70">
        <v>18629</v>
      </c>
      <c r="J552" s="69"/>
      <c r="K552" s="69"/>
      <c r="L552" s="69"/>
    </row>
    <row r="553" spans="1:12" x14ac:dyDescent="0.25">
      <c r="A553" s="68" t="str">
        <f t="shared" si="8"/>
        <v>780095</v>
      </c>
      <c r="B553" s="72" t="s">
        <v>270</v>
      </c>
      <c r="C553" s="72" t="s">
        <v>270</v>
      </c>
      <c r="D553" s="72" t="s">
        <v>269</v>
      </c>
      <c r="E553" s="71" t="s">
        <v>223</v>
      </c>
      <c r="F553" s="72" t="s">
        <v>222</v>
      </c>
      <c r="G553" s="71" t="b">
        <v>0</v>
      </c>
      <c r="H553" s="71" t="b">
        <v>0</v>
      </c>
      <c r="I553" s="70">
        <v>18629</v>
      </c>
      <c r="J553" s="69"/>
      <c r="K553" s="69"/>
      <c r="L553" s="69"/>
    </row>
    <row r="554" spans="1:12" ht="26.25" x14ac:dyDescent="0.25">
      <c r="A554" s="68" t="str">
        <f t="shared" si="8"/>
        <v>780100</v>
      </c>
      <c r="B554" s="72" t="s">
        <v>268</v>
      </c>
      <c r="C554" s="72" t="s">
        <v>268</v>
      </c>
      <c r="D554" s="72" t="s">
        <v>267</v>
      </c>
      <c r="E554" s="71" t="s">
        <v>223</v>
      </c>
      <c r="F554" s="72" t="s">
        <v>222</v>
      </c>
      <c r="G554" s="71" t="b">
        <v>0</v>
      </c>
      <c r="H554" s="71" t="b">
        <v>0</v>
      </c>
      <c r="I554" s="70">
        <v>18629</v>
      </c>
      <c r="J554" s="69"/>
      <c r="K554" s="69"/>
      <c r="L554" s="69"/>
    </row>
    <row r="555" spans="1:12" ht="26.25" x14ac:dyDescent="0.25">
      <c r="A555" s="68" t="str">
        <f t="shared" si="8"/>
        <v>780110</v>
      </c>
      <c r="B555" s="72" t="s">
        <v>266</v>
      </c>
      <c r="C555" s="72" t="s">
        <v>266</v>
      </c>
      <c r="D555" s="72" t="s">
        <v>264</v>
      </c>
      <c r="E555" s="71" t="s">
        <v>223</v>
      </c>
      <c r="F555" s="72" t="s">
        <v>222</v>
      </c>
      <c r="G555" s="71" t="b">
        <v>0</v>
      </c>
      <c r="H555" s="71" t="b">
        <v>0</v>
      </c>
      <c r="I555" s="70">
        <v>18629</v>
      </c>
      <c r="J555" s="69"/>
      <c r="K555" s="69"/>
      <c r="L555" s="69"/>
    </row>
    <row r="556" spans="1:12" ht="26.25" x14ac:dyDescent="0.25">
      <c r="A556" s="68" t="str">
        <f t="shared" si="8"/>
        <v>780115</v>
      </c>
      <c r="B556" s="72" t="s">
        <v>265</v>
      </c>
      <c r="C556" s="72" t="s">
        <v>265</v>
      </c>
      <c r="D556" s="72" t="s">
        <v>264</v>
      </c>
      <c r="E556" s="71" t="s">
        <v>223</v>
      </c>
      <c r="F556" s="72" t="s">
        <v>222</v>
      </c>
      <c r="G556" s="71" t="b">
        <v>0</v>
      </c>
      <c r="H556" s="71" t="b">
        <v>0</v>
      </c>
      <c r="I556" s="70">
        <v>18629</v>
      </c>
      <c r="J556" s="69"/>
      <c r="K556" s="69"/>
      <c r="L556" s="69"/>
    </row>
    <row r="557" spans="1:12" ht="26.25" x14ac:dyDescent="0.25">
      <c r="A557" s="68" t="str">
        <f t="shared" si="8"/>
        <v>780120</v>
      </c>
      <c r="B557" s="72" t="s">
        <v>263</v>
      </c>
      <c r="C557" s="72" t="s">
        <v>263</v>
      </c>
      <c r="D557" s="72" t="s">
        <v>261</v>
      </c>
      <c r="E557" s="71" t="s">
        <v>223</v>
      </c>
      <c r="F557" s="72" t="s">
        <v>222</v>
      </c>
      <c r="G557" s="71" t="b">
        <v>0</v>
      </c>
      <c r="H557" s="71" t="b">
        <v>0</v>
      </c>
      <c r="I557" s="70">
        <v>18629</v>
      </c>
      <c r="J557" s="69"/>
      <c r="K557" s="69"/>
      <c r="L557" s="69"/>
    </row>
    <row r="558" spans="1:12" ht="26.25" x14ac:dyDescent="0.25">
      <c r="A558" s="68" t="str">
        <f t="shared" si="8"/>
        <v>780125</v>
      </c>
      <c r="B558" s="72" t="s">
        <v>262</v>
      </c>
      <c r="C558" s="72" t="s">
        <v>262</v>
      </c>
      <c r="D558" s="72" t="s">
        <v>261</v>
      </c>
      <c r="E558" s="71" t="s">
        <v>223</v>
      </c>
      <c r="F558" s="72" t="s">
        <v>222</v>
      </c>
      <c r="G558" s="71" t="b">
        <v>0</v>
      </c>
      <c r="H558" s="71" t="b">
        <v>0</v>
      </c>
      <c r="I558" s="70">
        <v>18629</v>
      </c>
      <c r="J558" s="69"/>
      <c r="K558" s="69"/>
      <c r="L558" s="69"/>
    </row>
    <row r="559" spans="1:12" x14ac:dyDescent="0.25">
      <c r="A559" s="68" t="str">
        <f t="shared" si="8"/>
        <v>785010</v>
      </c>
      <c r="B559" s="72" t="s">
        <v>260</v>
      </c>
      <c r="C559" s="72" t="s">
        <v>260</v>
      </c>
      <c r="D559" s="72" t="s">
        <v>258</v>
      </c>
      <c r="E559" s="71" t="s">
        <v>223</v>
      </c>
      <c r="F559" s="72" t="s">
        <v>222</v>
      </c>
      <c r="G559" s="71" t="b">
        <v>0</v>
      </c>
      <c r="H559" s="71" t="b">
        <v>0</v>
      </c>
      <c r="I559" s="70">
        <v>18629</v>
      </c>
      <c r="J559" s="69"/>
      <c r="K559" s="69"/>
      <c r="L559" s="69"/>
    </row>
    <row r="560" spans="1:12" x14ac:dyDescent="0.25">
      <c r="A560" s="68" t="str">
        <f t="shared" si="8"/>
        <v>785015</v>
      </c>
      <c r="B560" s="72" t="s">
        <v>259</v>
      </c>
      <c r="C560" s="72" t="s">
        <v>259</v>
      </c>
      <c r="D560" s="72" t="s">
        <v>258</v>
      </c>
      <c r="E560" s="71" t="s">
        <v>223</v>
      </c>
      <c r="F560" s="72" t="s">
        <v>222</v>
      </c>
      <c r="G560" s="71" t="b">
        <v>0</v>
      </c>
      <c r="H560" s="71" t="b">
        <v>0</v>
      </c>
      <c r="I560" s="70">
        <v>18629</v>
      </c>
      <c r="J560" s="69"/>
      <c r="K560" s="69"/>
      <c r="L560" s="69"/>
    </row>
    <row r="561" spans="1:12" ht="26.25" x14ac:dyDescent="0.25">
      <c r="A561" s="68" t="str">
        <f t="shared" si="8"/>
        <v>785020</v>
      </c>
      <c r="B561" s="72" t="s">
        <v>257</v>
      </c>
      <c r="C561" s="72" t="s">
        <v>257</v>
      </c>
      <c r="D561" s="72" t="s">
        <v>255</v>
      </c>
      <c r="E561" s="71" t="s">
        <v>223</v>
      </c>
      <c r="F561" s="72" t="s">
        <v>222</v>
      </c>
      <c r="G561" s="71" t="b">
        <v>0</v>
      </c>
      <c r="H561" s="71" t="b">
        <v>0</v>
      </c>
      <c r="I561" s="70">
        <v>18629</v>
      </c>
      <c r="J561" s="69"/>
      <c r="K561" s="69"/>
      <c r="L561" s="69"/>
    </row>
    <row r="562" spans="1:12" ht="26.25" x14ac:dyDescent="0.25">
      <c r="A562" s="68" t="str">
        <f t="shared" si="8"/>
        <v>785025</v>
      </c>
      <c r="B562" s="72" t="s">
        <v>256</v>
      </c>
      <c r="C562" s="72" t="s">
        <v>256</v>
      </c>
      <c r="D562" s="72" t="s">
        <v>255</v>
      </c>
      <c r="E562" s="71" t="s">
        <v>223</v>
      </c>
      <c r="F562" s="72" t="s">
        <v>222</v>
      </c>
      <c r="G562" s="71" t="b">
        <v>0</v>
      </c>
      <c r="H562" s="71" t="b">
        <v>0</v>
      </c>
      <c r="I562" s="70">
        <v>18629</v>
      </c>
      <c r="J562" s="69"/>
      <c r="K562" s="69"/>
      <c r="L562" s="69"/>
    </row>
    <row r="563" spans="1:12" x14ac:dyDescent="0.25">
      <c r="A563" s="68" t="str">
        <f t="shared" si="8"/>
        <v>785030</v>
      </c>
      <c r="B563" s="72" t="s">
        <v>254</v>
      </c>
      <c r="C563" s="72" t="s">
        <v>254</v>
      </c>
      <c r="D563" s="72" t="s">
        <v>252</v>
      </c>
      <c r="E563" s="71" t="s">
        <v>223</v>
      </c>
      <c r="F563" s="72" t="s">
        <v>222</v>
      </c>
      <c r="G563" s="71" t="b">
        <v>0</v>
      </c>
      <c r="H563" s="71" t="b">
        <v>0</v>
      </c>
      <c r="I563" s="70">
        <v>18629</v>
      </c>
      <c r="J563" s="69"/>
      <c r="K563" s="69"/>
      <c r="L563" s="69"/>
    </row>
    <row r="564" spans="1:12" x14ac:dyDescent="0.25">
      <c r="A564" s="68" t="str">
        <f t="shared" si="8"/>
        <v>785035</v>
      </c>
      <c r="B564" s="72" t="s">
        <v>253</v>
      </c>
      <c r="C564" s="72" t="s">
        <v>253</v>
      </c>
      <c r="D564" s="72" t="s">
        <v>252</v>
      </c>
      <c r="E564" s="71" t="s">
        <v>223</v>
      </c>
      <c r="F564" s="72" t="s">
        <v>222</v>
      </c>
      <c r="G564" s="71" t="b">
        <v>0</v>
      </c>
      <c r="H564" s="71" t="b">
        <v>0</v>
      </c>
      <c r="I564" s="70">
        <v>18629</v>
      </c>
      <c r="J564" s="69"/>
      <c r="K564" s="69"/>
      <c r="L564" s="69"/>
    </row>
    <row r="565" spans="1:12" ht="26.25" x14ac:dyDescent="0.25">
      <c r="A565" s="68" t="str">
        <f t="shared" si="8"/>
        <v>785040</v>
      </c>
      <c r="B565" s="72" t="s">
        <v>251</v>
      </c>
      <c r="C565" s="72" t="s">
        <v>251</v>
      </c>
      <c r="D565" s="72" t="s">
        <v>249</v>
      </c>
      <c r="E565" s="71" t="s">
        <v>223</v>
      </c>
      <c r="F565" s="72" t="s">
        <v>222</v>
      </c>
      <c r="G565" s="71" t="b">
        <v>0</v>
      </c>
      <c r="H565" s="71" t="b">
        <v>0</v>
      </c>
      <c r="I565" s="70">
        <v>18629</v>
      </c>
      <c r="J565" s="69"/>
      <c r="K565" s="69"/>
      <c r="L565" s="69"/>
    </row>
    <row r="566" spans="1:12" ht="26.25" x14ac:dyDescent="0.25">
      <c r="A566" s="68" t="str">
        <f t="shared" si="8"/>
        <v>785045</v>
      </c>
      <c r="B566" s="72" t="s">
        <v>250</v>
      </c>
      <c r="C566" s="72" t="s">
        <v>250</v>
      </c>
      <c r="D566" s="72" t="s">
        <v>249</v>
      </c>
      <c r="E566" s="71" t="s">
        <v>223</v>
      </c>
      <c r="F566" s="72" t="s">
        <v>222</v>
      </c>
      <c r="G566" s="71" t="b">
        <v>0</v>
      </c>
      <c r="H566" s="71" t="b">
        <v>0</v>
      </c>
      <c r="I566" s="70">
        <v>18629</v>
      </c>
      <c r="J566" s="69"/>
      <c r="K566" s="69"/>
      <c r="L566" s="69"/>
    </row>
    <row r="567" spans="1:12" x14ac:dyDescent="0.25">
      <c r="A567" s="68" t="str">
        <f t="shared" si="8"/>
        <v>785050</v>
      </c>
      <c r="B567" s="72" t="s">
        <v>248</v>
      </c>
      <c r="C567" s="72" t="s">
        <v>248</v>
      </c>
      <c r="D567" s="72" t="s">
        <v>246</v>
      </c>
      <c r="E567" s="71" t="s">
        <v>223</v>
      </c>
      <c r="F567" s="72" t="s">
        <v>222</v>
      </c>
      <c r="G567" s="71" t="b">
        <v>0</v>
      </c>
      <c r="H567" s="71" t="b">
        <v>0</v>
      </c>
      <c r="I567" s="70">
        <v>18629</v>
      </c>
      <c r="J567" s="69"/>
      <c r="K567" s="69"/>
      <c r="L567" s="69"/>
    </row>
    <row r="568" spans="1:12" x14ac:dyDescent="0.25">
      <c r="A568" s="68" t="str">
        <f t="shared" si="8"/>
        <v>785055</v>
      </c>
      <c r="B568" s="72" t="s">
        <v>247</v>
      </c>
      <c r="C568" s="72" t="s">
        <v>247</v>
      </c>
      <c r="D568" s="72" t="s">
        <v>246</v>
      </c>
      <c r="E568" s="71" t="s">
        <v>223</v>
      </c>
      <c r="F568" s="72" t="s">
        <v>222</v>
      </c>
      <c r="G568" s="71" t="b">
        <v>0</v>
      </c>
      <c r="H568" s="71" t="b">
        <v>0</v>
      </c>
      <c r="I568" s="70">
        <v>18629</v>
      </c>
      <c r="J568" s="69"/>
      <c r="K568" s="69"/>
      <c r="L568" s="69"/>
    </row>
    <row r="569" spans="1:12" ht="26.25" x14ac:dyDescent="0.25">
      <c r="A569" s="68" t="str">
        <f t="shared" si="8"/>
        <v>785060</v>
      </c>
      <c r="B569" s="72" t="s">
        <v>245</v>
      </c>
      <c r="C569" s="72" t="s">
        <v>245</v>
      </c>
      <c r="D569" s="72" t="s">
        <v>243</v>
      </c>
      <c r="E569" s="71" t="s">
        <v>223</v>
      </c>
      <c r="F569" s="72" t="s">
        <v>222</v>
      </c>
      <c r="G569" s="71" t="b">
        <v>0</v>
      </c>
      <c r="H569" s="71" t="b">
        <v>0</v>
      </c>
      <c r="I569" s="70">
        <v>18629</v>
      </c>
      <c r="J569" s="69"/>
      <c r="K569" s="69"/>
      <c r="L569" s="69"/>
    </row>
    <row r="570" spans="1:12" ht="26.25" x14ac:dyDescent="0.25">
      <c r="A570" s="68" t="str">
        <f t="shared" si="8"/>
        <v>785065</v>
      </c>
      <c r="B570" s="72" t="s">
        <v>244</v>
      </c>
      <c r="C570" s="72" t="s">
        <v>244</v>
      </c>
      <c r="D570" s="72" t="s">
        <v>243</v>
      </c>
      <c r="E570" s="71" t="s">
        <v>223</v>
      </c>
      <c r="F570" s="72" t="s">
        <v>222</v>
      </c>
      <c r="G570" s="71" t="b">
        <v>0</v>
      </c>
      <c r="H570" s="71" t="b">
        <v>0</v>
      </c>
      <c r="I570" s="70">
        <v>18629</v>
      </c>
      <c r="J570" s="69"/>
      <c r="K570" s="69"/>
      <c r="L570" s="69"/>
    </row>
    <row r="571" spans="1:12" ht="26.25" x14ac:dyDescent="0.25">
      <c r="A571" s="68" t="str">
        <f t="shared" si="8"/>
        <v>785070</v>
      </c>
      <c r="B571" s="72" t="s">
        <v>242</v>
      </c>
      <c r="C571" s="72" t="s">
        <v>242</v>
      </c>
      <c r="D571" s="72" t="s">
        <v>240</v>
      </c>
      <c r="E571" s="71" t="s">
        <v>223</v>
      </c>
      <c r="F571" s="72" t="s">
        <v>222</v>
      </c>
      <c r="G571" s="71" t="b">
        <v>0</v>
      </c>
      <c r="H571" s="71" t="b">
        <v>0</v>
      </c>
      <c r="I571" s="70">
        <v>18629</v>
      </c>
      <c r="J571" s="69"/>
      <c r="K571" s="69"/>
      <c r="L571" s="69"/>
    </row>
    <row r="572" spans="1:12" ht="26.25" x14ac:dyDescent="0.25">
      <c r="A572" s="68" t="str">
        <f t="shared" si="8"/>
        <v>785075</v>
      </c>
      <c r="B572" s="72" t="s">
        <v>241</v>
      </c>
      <c r="C572" s="72" t="s">
        <v>241</v>
      </c>
      <c r="D572" s="72" t="s">
        <v>240</v>
      </c>
      <c r="E572" s="71" t="s">
        <v>223</v>
      </c>
      <c r="F572" s="72" t="s">
        <v>222</v>
      </c>
      <c r="G572" s="71" t="b">
        <v>0</v>
      </c>
      <c r="H572" s="71" t="b">
        <v>0</v>
      </c>
      <c r="I572" s="70">
        <v>18629</v>
      </c>
      <c r="J572" s="69"/>
      <c r="K572" s="69"/>
      <c r="L572" s="69"/>
    </row>
    <row r="573" spans="1:12" ht="26.25" x14ac:dyDescent="0.25">
      <c r="A573" s="68" t="str">
        <f t="shared" si="8"/>
        <v>785080</v>
      </c>
      <c r="B573" s="72" t="s">
        <v>239</v>
      </c>
      <c r="C573" s="72" t="s">
        <v>239</v>
      </c>
      <c r="D573" s="72" t="s">
        <v>237</v>
      </c>
      <c r="E573" s="71" t="s">
        <v>223</v>
      </c>
      <c r="F573" s="72" t="s">
        <v>222</v>
      </c>
      <c r="G573" s="71" t="b">
        <v>0</v>
      </c>
      <c r="H573" s="71" t="b">
        <v>0</v>
      </c>
      <c r="I573" s="70">
        <v>18629</v>
      </c>
      <c r="J573" s="69"/>
      <c r="K573" s="69"/>
      <c r="L573" s="69"/>
    </row>
    <row r="574" spans="1:12" ht="26.25" x14ac:dyDescent="0.25">
      <c r="A574" s="68" t="str">
        <f t="shared" si="8"/>
        <v>785085</v>
      </c>
      <c r="B574" s="72" t="s">
        <v>238</v>
      </c>
      <c r="C574" s="72" t="s">
        <v>238</v>
      </c>
      <c r="D574" s="72" t="s">
        <v>237</v>
      </c>
      <c r="E574" s="71" t="s">
        <v>223</v>
      </c>
      <c r="F574" s="72" t="s">
        <v>222</v>
      </c>
      <c r="G574" s="71" t="b">
        <v>0</v>
      </c>
      <c r="H574" s="71" t="b">
        <v>0</v>
      </c>
      <c r="I574" s="70">
        <v>18629</v>
      </c>
      <c r="J574" s="69"/>
      <c r="K574" s="69"/>
      <c r="L574" s="69"/>
    </row>
    <row r="575" spans="1:12" x14ac:dyDescent="0.25">
      <c r="A575" s="68" t="str">
        <f t="shared" si="8"/>
        <v>785090</v>
      </c>
      <c r="B575" s="72" t="s">
        <v>236</v>
      </c>
      <c r="C575" s="72" t="s">
        <v>236</v>
      </c>
      <c r="D575" s="72" t="s">
        <v>234</v>
      </c>
      <c r="E575" s="71" t="s">
        <v>223</v>
      </c>
      <c r="F575" s="72" t="s">
        <v>222</v>
      </c>
      <c r="G575" s="71" t="b">
        <v>0</v>
      </c>
      <c r="H575" s="71" t="b">
        <v>0</v>
      </c>
      <c r="I575" s="70">
        <v>18629</v>
      </c>
      <c r="J575" s="69"/>
      <c r="K575" s="69"/>
      <c r="L575" s="69"/>
    </row>
    <row r="576" spans="1:12" x14ac:dyDescent="0.25">
      <c r="A576" s="68" t="str">
        <f t="shared" si="8"/>
        <v>785095</v>
      </c>
      <c r="B576" s="72" t="s">
        <v>235</v>
      </c>
      <c r="C576" s="72" t="s">
        <v>235</v>
      </c>
      <c r="D576" s="72" t="s">
        <v>234</v>
      </c>
      <c r="E576" s="71" t="s">
        <v>223</v>
      </c>
      <c r="F576" s="72" t="s">
        <v>222</v>
      </c>
      <c r="G576" s="71" t="b">
        <v>0</v>
      </c>
      <c r="H576" s="71" t="b">
        <v>0</v>
      </c>
      <c r="I576" s="70">
        <v>18629</v>
      </c>
      <c r="J576" s="69"/>
      <c r="K576" s="69"/>
      <c r="L576" s="69"/>
    </row>
    <row r="577" spans="1:12" ht="26.25" x14ac:dyDescent="0.25">
      <c r="A577" s="68" t="str">
        <f t="shared" si="8"/>
        <v>785100</v>
      </c>
      <c r="B577" s="72" t="s">
        <v>233</v>
      </c>
      <c r="C577" s="72" t="s">
        <v>233</v>
      </c>
      <c r="D577" s="72" t="s">
        <v>232</v>
      </c>
      <c r="E577" s="71" t="s">
        <v>223</v>
      </c>
      <c r="F577" s="72" t="s">
        <v>222</v>
      </c>
      <c r="G577" s="71" t="b">
        <v>0</v>
      </c>
      <c r="H577" s="71" t="b">
        <v>0</v>
      </c>
      <c r="I577" s="70">
        <v>18629</v>
      </c>
      <c r="J577" s="69"/>
      <c r="K577" s="69"/>
      <c r="L577" s="69"/>
    </row>
    <row r="578" spans="1:12" ht="26.25" x14ac:dyDescent="0.25">
      <c r="A578" s="68" t="str">
        <f t="shared" si="8"/>
        <v>785110</v>
      </c>
      <c r="B578" s="72" t="s">
        <v>231</v>
      </c>
      <c r="C578" s="72" t="s">
        <v>231</v>
      </c>
      <c r="D578" s="72" t="s">
        <v>229</v>
      </c>
      <c r="E578" s="71" t="s">
        <v>223</v>
      </c>
      <c r="F578" s="72" t="s">
        <v>222</v>
      </c>
      <c r="G578" s="71" t="b">
        <v>0</v>
      </c>
      <c r="H578" s="71" t="b">
        <v>0</v>
      </c>
      <c r="I578" s="70">
        <v>18629</v>
      </c>
      <c r="J578" s="69"/>
      <c r="K578" s="69"/>
      <c r="L578" s="69"/>
    </row>
    <row r="579" spans="1:12" ht="26.25" x14ac:dyDescent="0.25">
      <c r="A579" s="68" t="str">
        <f t="shared" ref="A579:A583" si="9">LEFT(B579,6)</f>
        <v>785115</v>
      </c>
      <c r="B579" s="72" t="s">
        <v>230</v>
      </c>
      <c r="C579" s="72" t="s">
        <v>230</v>
      </c>
      <c r="D579" s="72" t="s">
        <v>229</v>
      </c>
      <c r="E579" s="71" t="s">
        <v>223</v>
      </c>
      <c r="F579" s="72" t="s">
        <v>222</v>
      </c>
      <c r="G579" s="71" t="b">
        <v>0</v>
      </c>
      <c r="H579" s="71" t="b">
        <v>0</v>
      </c>
      <c r="I579" s="70">
        <v>18629</v>
      </c>
      <c r="J579" s="69"/>
      <c r="K579" s="69"/>
      <c r="L579" s="69"/>
    </row>
    <row r="580" spans="1:12" x14ac:dyDescent="0.25">
      <c r="A580" s="68" t="str">
        <f t="shared" si="9"/>
        <v>785120</v>
      </c>
      <c r="B580" s="72" t="s">
        <v>228</v>
      </c>
      <c r="C580" s="72" t="s">
        <v>228</v>
      </c>
      <c r="D580" s="72" t="s">
        <v>226</v>
      </c>
      <c r="E580" s="71" t="s">
        <v>223</v>
      </c>
      <c r="F580" s="72" t="s">
        <v>222</v>
      </c>
      <c r="G580" s="71" t="b">
        <v>0</v>
      </c>
      <c r="H580" s="71" t="b">
        <v>0</v>
      </c>
      <c r="I580" s="70">
        <v>18629</v>
      </c>
      <c r="J580" s="69"/>
      <c r="K580" s="69"/>
      <c r="L580" s="69"/>
    </row>
    <row r="581" spans="1:12" x14ac:dyDescent="0.25">
      <c r="A581" s="68" t="str">
        <f t="shared" si="9"/>
        <v>785125</v>
      </c>
      <c r="B581" s="72" t="s">
        <v>227</v>
      </c>
      <c r="C581" s="72" t="s">
        <v>227</v>
      </c>
      <c r="D581" s="72" t="s">
        <v>226</v>
      </c>
      <c r="E581" s="71" t="s">
        <v>223</v>
      </c>
      <c r="F581" s="72" t="s">
        <v>222</v>
      </c>
      <c r="G581" s="71" t="b">
        <v>0</v>
      </c>
      <c r="H581" s="71" t="b">
        <v>0</v>
      </c>
      <c r="I581" s="70">
        <v>18629</v>
      </c>
      <c r="J581" s="69"/>
      <c r="K581" s="69"/>
      <c r="L581" s="69"/>
    </row>
    <row r="582" spans="1:12" x14ac:dyDescent="0.25">
      <c r="A582" s="68" t="str">
        <f t="shared" si="9"/>
        <v>Do Not</v>
      </c>
      <c r="B582" s="72" t="s">
        <v>225</v>
      </c>
      <c r="C582" s="72" t="s">
        <v>225</v>
      </c>
      <c r="D582" s="72" t="s">
        <v>224</v>
      </c>
      <c r="E582" s="71" t="s">
        <v>223</v>
      </c>
      <c r="F582" s="72" t="s">
        <v>222</v>
      </c>
      <c r="G582" s="71" t="b">
        <v>0</v>
      </c>
      <c r="H582" s="71" t="b">
        <v>0</v>
      </c>
      <c r="I582" s="70">
        <v>18629</v>
      </c>
      <c r="J582" s="70">
        <v>18629</v>
      </c>
      <c r="K582" s="69"/>
      <c r="L582" s="69"/>
    </row>
    <row r="583" spans="1:12" x14ac:dyDescent="0.25">
      <c r="A583" s="68" t="str">
        <f t="shared" si="9"/>
        <v>F&amp;A</v>
      </c>
      <c r="B583" s="72" t="s">
        <v>221</v>
      </c>
      <c r="C583" s="72" t="s">
        <v>221</v>
      </c>
      <c r="D583" s="72" t="s">
        <v>220</v>
      </c>
      <c r="E583" s="71" t="s">
        <v>219</v>
      </c>
      <c r="F583" s="72" t="s">
        <v>218</v>
      </c>
      <c r="G583" s="71" t="b">
        <v>0</v>
      </c>
      <c r="H583" s="71" t="b">
        <v>0</v>
      </c>
      <c r="I583" s="70">
        <v>18629</v>
      </c>
      <c r="J583" s="69"/>
      <c r="K583" s="69"/>
      <c r="L583" s="69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A706-38E7-46A2-A245-1C26CCD0E9D7}">
  <dimension ref="A1:I563"/>
  <sheetViews>
    <sheetView workbookViewId="0">
      <selection activeCell="B9" sqref="B9"/>
    </sheetView>
  </sheetViews>
  <sheetFormatPr defaultRowHeight="15" x14ac:dyDescent="0.25"/>
  <cols>
    <col min="1" max="1" width="26.7109375" style="78" bestFit="1" customWidth="1"/>
    <col min="2" max="2" width="36.5703125" style="78" bestFit="1" customWidth="1"/>
    <col min="3" max="3" width="12.85546875" style="78" bestFit="1" customWidth="1"/>
    <col min="4" max="4" width="28.28515625" style="78" bestFit="1" customWidth="1"/>
    <col min="5" max="5" width="5.85546875" style="78" bestFit="1" customWidth="1"/>
    <col min="6" max="6" width="24.140625" style="78" bestFit="1" customWidth="1"/>
    <col min="7" max="8" width="10.42578125" style="78" bestFit="1" customWidth="1"/>
    <col min="9" max="16384" width="9.140625" style="78"/>
  </cols>
  <sheetData>
    <row r="1" spans="1:9" x14ac:dyDescent="0.25">
      <c r="A1" s="83" t="s">
        <v>1624</v>
      </c>
      <c r="B1" s="83" t="s">
        <v>1623</v>
      </c>
      <c r="C1" s="83" t="s">
        <v>1622</v>
      </c>
      <c r="D1" s="83" t="s">
        <v>1621</v>
      </c>
      <c r="E1" s="83" t="s">
        <v>1620</v>
      </c>
      <c r="F1" s="83" t="s">
        <v>1619</v>
      </c>
      <c r="G1" s="83" t="s">
        <v>1077</v>
      </c>
      <c r="H1" s="83" t="s">
        <v>1076</v>
      </c>
      <c r="I1" s="83"/>
    </row>
    <row r="2" spans="1:9" x14ac:dyDescent="0.25">
      <c r="A2" s="78" t="s">
        <v>1618</v>
      </c>
      <c r="B2" s="81" t="s">
        <v>1617</v>
      </c>
      <c r="C2" s="82">
        <v>300000003813164</v>
      </c>
      <c r="D2" s="81" t="s">
        <v>1094</v>
      </c>
      <c r="E2" s="81" t="s">
        <v>1090</v>
      </c>
      <c r="F2" s="79"/>
      <c r="G2" s="80">
        <v>18629</v>
      </c>
      <c r="H2" s="80">
        <v>1027428</v>
      </c>
      <c r="I2" s="79"/>
    </row>
    <row r="3" spans="1:9" x14ac:dyDescent="0.25">
      <c r="A3" s="78" t="s">
        <v>1616</v>
      </c>
      <c r="B3" s="81" t="s">
        <v>1615</v>
      </c>
      <c r="C3" s="82">
        <v>300000003806921</v>
      </c>
      <c r="D3" s="81" t="s">
        <v>1094</v>
      </c>
      <c r="E3" s="81" t="s">
        <v>1090</v>
      </c>
      <c r="F3" s="79"/>
      <c r="G3" s="80">
        <v>18629</v>
      </c>
      <c r="H3" s="80">
        <v>1027428</v>
      </c>
      <c r="I3" s="79"/>
    </row>
    <row r="4" spans="1:9" x14ac:dyDescent="0.25">
      <c r="A4" s="78" t="s">
        <v>1614</v>
      </c>
      <c r="B4" s="81" t="s">
        <v>1613</v>
      </c>
      <c r="C4" s="82">
        <v>300000003806525</v>
      </c>
      <c r="D4" s="81" t="s">
        <v>1094</v>
      </c>
      <c r="E4" s="81" t="s">
        <v>1090</v>
      </c>
      <c r="F4" s="79"/>
      <c r="G4" s="80">
        <v>18629</v>
      </c>
      <c r="H4" s="80">
        <v>1027428</v>
      </c>
      <c r="I4" s="79"/>
    </row>
    <row r="5" spans="1:9" x14ac:dyDescent="0.25">
      <c r="A5" s="78" t="s">
        <v>1612</v>
      </c>
      <c r="B5" s="81" t="s">
        <v>1611</v>
      </c>
      <c r="C5" s="82">
        <v>300000003813263</v>
      </c>
      <c r="D5" s="81" t="s">
        <v>1094</v>
      </c>
      <c r="E5" s="81" t="s">
        <v>1090</v>
      </c>
      <c r="F5" s="79"/>
      <c r="G5" s="80">
        <v>18629</v>
      </c>
      <c r="H5" s="80">
        <v>1027428</v>
      </c>
      <c r="I5" s="79"/>
    </row>
    <row r="6" spans="1:9" x14ac:dyDescent="0.25">
      <c r="A6" s="78" t="s">
        <v>1610</v>
      </c>
      <c r="B6" s="81" t="s">
        <v>1609</v>
      </c>
      <c r="C6" s="82">
        <v>300000003806580</v>
      </c>
      <c r="D6" s="81" t="s">
        <v>1094</v>
      </c>
      <c r="E6" s="81" t="s">
        <v>1090</v>
      </c>
      <c r="F6" s="79"/>
      <c r="G6" s="80">
        <v>18629</v>
      </c>
      <c r="H6" s="80">
        <v>1027428</v>
      </c>
      <c r="I6" s="79"/>
    </row>
    <row r="7" spans="1:9" x14ac:dyDescent="0.25">
      <c r="A7" s="78" t="s">
        <v>1608</v>
      </c>
      <c r="B7" s="81" t="s">
        <v>1607</v>
      </c>
      <c r="C7" s="82">
        <v>300000003813307</v>
      </c>
      <c r="D7" s="81" t="s">
        <v>1094</v>
      </c>
      <c r="E7" s="81" t="s">
        <v>1090</v>
      </c>
      <c r="F7" s="79"/>
      <c r="G7" s="80">
        <v>18629</v>
      </c>
      <c r="H7" s="80">
        <v>1027428</v>
      </c>
      <c r="I7" s="79"/>
    </row>
    <row r="8" spans="1:9" x14ac:dyDescent="0.25">
      <c r="A8" s="78" t="s">
        <v>1606</v>
      </c>
      <c r="B8" s="81" t="s">
        <v>1605</v>
      </c>
      <c r="C8" s="82">
        <v>300000003806734</v>
      </c>
      <c r="D8" s="81" t="s">
        <v>1094</v>
      </c>
      <c r="E8" s="81" t="s">
        <v>1090</v>
      </c>
      <c r="F8" s="79"/>
      <c r="G8" s="80">
        <v>18629</v>
      </c>
      <c r="H8" s="80">
        <v>1027428</v>
      </c>
      <c r="I8" s="79"/>
    </row>
    <row r="9" spans="1:9" x14ac:dyDescent="0.25">
      <c r="A9" s="78" t="s">
        <v>1604</v>
      </c>
      <c r="B9" s="81" t="s">
        <v>1603</v>
      </c>
      <c r="C9" s="82">
        <v>300000003806459</v>
      </c>
      <c r="D9" s="81" t="s">
        <v>1094</v>
      </c>
      <c r="E9" s="81" t="s">
        <v>1090</v>
      </c>
      <c r="F9" s="79"/>
      <c r="G9" s="80">
        <v>18629</v>
      </c>
      <c r="H9" s="80">
        <v>1027428</v>
      </c>
      <c r="I9" s="79"/>
    </row>
    <row r="10" spans="1:9" x14ac:dyDescent="0.25">
      <c r="A10" s="78" t="s">
        <v>1602</v>
      </c>
      <c r="B10" s="81" t="s">
        <v>1601</v>
      </c>
      <c r="C10" s="82">
        <v>300000003813318</v>
      </c>
      <c r="D10" s="81" t="s">
        <v>1094</v>
      </c>
      <c r="E10" s="81" t="s">
        <v>1090</v>
      </c>
      <c r="F10" s="79"/>
      <c r="G10" s="80">
        <v>18629</v>
      </c>
      <c r="H10" s="80">
        <v>1027428</v>
      </c>
      <c r="I10" s="79"/>
    </row>
    <row r="11" spans="1:9" x14ac:dyDescent="0.25">
      <c r="A11" s="78" t="s">
        <v>1600</v>
      </c>
      <c r="B11" s="81" t="s">
        <v>1599</v>
      </c>
      <c r="C11" s="82">
        <v>300000003813043</v>
      </c>
      <c r="D11" s="81" t="s">
        <v>1094</v>
      </c>
      <c r="E11" s="81" t="s">
        <v>1090</v>
      </c>
      <c r="F11" s="79"/>
      <c r="G11" s="80">
        <v>18629</v>
      </c>
      <c r="H11" s="80">
        <v>1027428</v>
      </c>
      <c r="I11" s="79"/>
    </row>
    <row r="12" spans="1:9" x14ac:dyDescent="0.25">
      <c r="A12" s="78" t="s">
        <v>1598</v>
      </c>
      <c r="B12" s="81" t="s">
        <v>1597</v>
      </c>
      <c r="C12" s="82">
        <v>300000003806800</v>
      </c>
      <c r="D12" s="81" t="s">
        <v>1094</v>
      </c>
      <c r="E12" s="81" t="s">
        <v>1090</v>
      </c>
      <c r="F12" s="79"/>
      <c r="G12" s="80">
        <v>18629</v>
      </c>
      <c r="H12" s="80">
        <v>1027428</v>
      </c>
      <c r="I12" s="79"/>
    </row>
    <row r="13" spans="1:9" x14ac:dyDescent="0.25">
      <c r="A13" s="78" t="s">
        <v>1596</v>
      </c>
      <c r="B13" s="81" t="s">
        <v>1595</v>
      </c>
      <c r="C13" s="82">
        <v>300000003806833</v>
      </c>
      <c r="D13" s="81" t="s">
        <v>1094</v>
      </c>
      <c r="E13" s="81" t="s">
        <v>1090</v>
      </c>
      <c r="F13" s="79"/>
      <c r="G13" s="80">
        <v>18629</v>
      </c>
      <c r="H13" s="80">
        <v>1027428</v>
      </c>
      <c r="I13" s="79"/>
    </row>
    <row r="14" spans="1:9" ht="26.25" x14ac:dyDescent="0.25">
      <c r="A14" s="78" t="s">
        <v>1594</v>
      </c>
      <c r="B14" s="81" t="s">
        <v>1593</v>
      </c>
      <c r="C14" s="82">
        <v>300000036537023</v>
      </c>
      <c r="D14" s="81" t="s">
        <v>1094</v>
      </c>
      <c r="E14" s="81" t="s">
        <v>1090</v>
      </c>
      <c r="F14" s="79"/>
      <c r="G14" s="80">
        <v>18629</v>
      </c>
      <c r="H14" s="80">
        <v>1027428</v>
      </c>
      <c r="I14" s="79"/>
    </row>
    <row r="15" spans="1:9" x14ac:dyDescent="0.25">
      <c r="A15" s="78" t="s">
        <v>1592</v>
      </c>
      <c r="B15" s="81" t="s">
        <v>1591</v>
      </c>
      <c r="C15" s="82">
        <v>300000003813186</v>
      </c>
      <c r="D15" s="81" t="s">
        <v>1094</v>
      </c>
      <c r="E15" s="81" t="s">
        <v>1090</v>
      </c>
      <c r="F15" s="79"/>
      <c r="G15" s="80">
        <v>18629</v>
      </c>
      <c r="H15" s="80">
        <v>1027428</v>
      </c>
      <c r="I15" s="79"/>
    </row>
    <row r="16" spans="1:9" x14ac:dyDescent="0.25">
      <c r="A16" s="78" t="s">
        <v>1590</v>
      </c>
      <c r="B16" s="81" t="s">
        <v>1589</v>
      </c>
      <c r="C16" s="82">
        <v>300000003806492</v>
      </c>
      <c r="D16" s="81" t="s">
        <v>1094</v>
      </c>
      <c r="E16" s="81" t="s">
        <v>1090</v>
      </c>
      <c r="F16" s="79"/>
      <c r="G16" s="80">
        <v>18629</v>
      </c>
      <c r="H16" s="80">
        <v>1027428</v>
      </c>
      <c r="I16" s="79"/>
    </row>
    <row r="17" spans="1:9" x14ac:dyDescent="0.25">
      <c r="A17" s="78" t="s">
        <v>1588</v>
      </c>
      <c r="B17" s="81" t="s">
        <v>1587</v>
      </c>
      <c r="C17" s="82">
        <v>300000003806371</v>
      </c>
      <c r="D17" s="81" t="s">
        <v>1094</v>
      </c>
      <c r="E17" s="81" t="s">
        <v>1090</v>
      </c>
      <c r="F17" s="79"/>
      <c r="G17" s="80">
        <v>18629</v>
      </c>
      <c r="H17" s="80">
        <v>1027428</v>
      </c>
      <c r="I17" s="79"/>
    </row>
    <row r="18" spans="1:9" x14ac:dyDescent="0.25">
      <c r="A18" s="78" t="s">
        <v>1586</v>
      </c>
      <c r="B18" s="81" t="s">
        <v>1585</v>
      </c>
      <c r="C18" s="82">
        <v>300000003813450</v>
      </c>
      <c r="D18" s="81" t="s">
        <v>1094</v>
      </c>
      <c r="E18" s="81" t="s">
        <v>1090</v>
      </c>
      <c r="F18" s="79"/>
      <c r="G18" s="80">
        <v>18629</v>
      </c>
      <c r="H18" s="80">
        <v>1027428</v>
      </c>
      <c r="I18" s="79"/>
    </row>
    <row r="19" spans="1:9" x14ac:dyDescent="0.25">
      <c r="A19" s="78" t="s">
        <v>1584</v>
      </c>
      <c r="B19" s="81" t="s">
        <v>1583</v>
      </c>
      <c r="C19" s="82">
        <v>300000003813351</v>
      </c>
      <c r="D19" s="81" t="s">
        <v>1094</v>
      </c>
      <c r="E19" s="81" t="s">
        <v>1090</v>
      </c>
      <c r="F19" s="79"/>
      <c r="G19" s="80">
        <v>18629</v>
      </c>
      <c r="H19" s="80">
        <v>1027428</v>
      </c>
      <c r="I19" s="79"/>
    </row>
    <row r="20" spans="1:9" x14ac:dyDescent="0.25">
      <c r="A20" s="78" t="s">
        <v>1582</v>
      </c>
      <c r="B20" s="81" t="s">
        <v>1581</v>
      </c>
      <c r="C20" s="82">
        <v>300000003806404</v>
      </c>
      <c r="D20" s="81" t="s">
        <v>1094</v>
      </c>
      <c r="E20" s="81" t="s">
        <v>1090</v>
      </c>
      <c r="F20" s="79"/>
      <c r="G20" s="80">
        <v>18629</v>
      </c>
      <c r="H20" s="80">
        <v>1027428</v>
      </c>
      <c r="I20" s="79"/>
    </row>
    <row r="21" spans="1:9" x14ac:dyDescent="0.25">
      <c r="A21" s="78" t="s">
        <v>1580</v>
      </c>
      <c r="B21" s="81" t="s">
        <v>1579</v>
      </c>
      <c r="C21" s="82">
        <v>300000003806558</v>
      </c>
      <c r="D21" s="81" t="s">
        <v>1094</v>
      </c>
      <c r="E21" s="81" t="s">
        <v>1090</v>
      </c>
      <c r="F21" s="79"/>
      <c r="G21" s="80">
        <v>18629</v>
      </c>
      <c r="H21" s="80">
        <v>1027428</v>
      </c>
      <c r="I21" s="79"/>
    </row>
    <row r="22" spans="1:9" x14ac:dyDescent="0.25">
      <c r="A22" s="78" t="s">
        <v>1578</v>
      </c>
      <c r="B22" s="81" t="s">
        <v>1577</v>
      </c>
      <c r="C22" s="82">
        <v>300000003806470</v>
      </c>
      <c r="D22" s="81" t="s">
        <v>1094</v>
      </c>
      <c r="E22" s="81" t="s">
        <v>1090</v>
      </c>
      <c r="F22" s="79"/>
      <c r="G22" s="80">
        <v>18629</v>
      </c>
      <c r="H22" s="80">
        <v>1027428</v>
      </c>
      <c r="I22" s="79"/>
    </row>
    <row r="23" spans="1:9" ht="26.25" x14ac:dyDescent="0.25">
      <c r="A23" s="78" t="s">
        <v>1576</v>
      </c>
      <c r="B23" s="81" t="s">
        <v>1575</v>
      </c>
      <c r="C23" s="82">
        <v>300000003806888</v>
      </c>
      <c r="D23" s="81" t="s">
        <v>1094</v>
      </c>
      <c r="E23" s="81" t="s">
        <v>1090</v>
      </c>
      <c r="F23" s="79"/>
      <c r="G23" s="80">
        <v>18629</v>
      </c>
      <c r="H23" s="80">
        <v>1027428</v>
      </c>
      <c r="I23" s="79"/>
    </row>
    <row r="24" spans="1:9" x14ac:dyDescent="0.25">
      <c r="A24" s="78" t="s">
        <v>1574</v>
      </c>
      <c r="B24" s="81" t="s">
        <v>1573</v>
      </c>
      <c r="C24" s="82">
        <v>300000003806657</v>
      </c>
      <c r="D24" s="81" t="s">
        <v>1094</v>
      </c>
      <c r="E24" s="81" t="s">
        <v>1090</v>
      </c>
      <c r="F24" s="79"/>
      <c r="G24" s="80">
        <v>18629</v>
      </c>
      <c r="H24" s="80">
        <v>1027428</v>
      </c>
      <c r="I24" s="79"/>
    </row>
    <row r="25" spans="1:9" x14ac:dyDescent="0.25">
      <c r="A25" s="78" t="s">
        <v>1572</v>
      </c>
      <c r="B25" s="81" t="s">
        <v>1571</v>
      </c>
      <c r="C25" s="82">
        <v>300000003806569</v>
      </c>
      <c r="D25" s="81" t="s">
        <v>1094</v>
      </c>
      <c r="E25" s="81" t="s">
        <v>1090</v>
      </c>
      <c r="F25" s="79"/>
      <c r="G25" s="80">
        <v>18629</v>
      </c>
      <c r="H25" s="80">
        <v>1027428</v>
      </c>
      <c r="I25" s="79"/>
    </row>
    <row r="26" spans="1:9" x14ac:dyDescent="0.25">
      <c r="A26" s="78" t="s">
        <v>1570</v>
      </c>
      <c r="B26" s="81" t="s">
        <v>1569</v>
      </c>
      <c r="C26" s="82">
        <v>300000003806745</v>
      </c>
      <c r="D26" s="81" t="s">
        <v>1094</v>
      </c>
      <c r="E26" s="81" t="s">
        <v>1090</v>
      </c>
      <c r="F26" s="79"/>
      <c r="G26" s="80">
        <v>18629</v>
      </c>
      <c r="H26" s="80">
        <v>1027428</v>
      </c>
      <c r="I26" s="79"/>
    </row>
    <row r="27" spans="1:9" x14ac:dyDescent="0.25">
      <c r="A27" s="78" t="s">
        <v>1568</v>
      </c>
      <c r="B27" s="81" t="s">
        <v>1567</v>
      </c>
      <c r="C27" s="82">
        <v>300000003806756</v>
      </c>
      <c r="D27" s="81" t="s">
        <v>1094</v>
      </c>
      <c r="E27" s="81" t="s">
        <v>1090</v>
      </c>
      <c r="F27" s="79"/>
      <c r="G27" s="80">
        <v>18629</v>
      </c>
      <c r="H27" s="80">
        <v>1027428</v>
      </c>
      <c r="I27" s="79"/>
    </row>
    <row r="28" spans="1:9" x14ac:dyDescent="0.25">
      <c r="A28" s="78" t="s">
        <v>1566</v>
      </c>
      <c r="B28" s="81" t="s">
        <v>1565</v>
      </c>
      <c r="C28" s="82">
        <v>300000003806602</v>
      </c>
      <c r="D28" s="81" t="s">
        <v>1094</v>
      </c>
      <c r="E28" s="81" t="s">
        <v>1090</v>
      </c>
      <c r="F28" s="79"/>
      <c r="G28" s="80">
        <v>18629</v>
      </c>
      <c r="H28" s="80">
        <v>1027428</v>
      </c>
      <c r="I28" s="79"/>
    </row>
    <row r="29" spans="1:9" x14ac:dyDescent="0.25">
      <c r="A29" s="78" t="s">
        <v>1564</v>
      </c>
      <c r="B29" s="81" t="s">
        <v>1563</v>
      </c>
      <c r="C29" s="82">
        <v>300000003806690</v>
      </c>
      <c r="D29" s="81" t="s">
        <v>1094</v>
      </c>
      <c r="E29" s="81" t="s">
        <v>1090</v>
      </c>
      <c r="F29" s="79"/>
      <c r="G29" s="80">
        <v>18629</v>
      </c>
      <c r="H29" s="80">
        <v>1027428</v>
      </c>
      <c r="I29" s="79"/>
    </row>
    <row r="30" spans="1:9" x14ac:dyDescent="0.25">
      <c r="A30" s="78" t="s">
        <v>1562</v>
      </c>
      <c r="B30" s="81" t="s">
        <v>1561</v>
      </c>
      <c r="C30" s="82">
        <v>300000003806437</v>
      </c>
      <c r="D30" s="81" t="s">
        <v>1094</v>
      </c>
      <c r="E30" s="81" t="s">
        <v>1090</v>
      </c>
      <c r="F30" s="79"/>
      <c r="G30" s="80">
        <v>18629</v>
      </c>
      <c r="H30" s="80">
        <v>1027428</v>
      </c>
      <c r="I30" s="79"/>
    </row>
    <row r="31" spans="1:9" x14ac:dyDescent="0.25">
      <c r="A31" s="78" t="s">
        <v>1560</v>
      </c>
      <c r="B31" s="81" t="s">
        <v>1559</v>
      </c>
      <c r="C31" s="82">
        <v>300000003806624</v>
      </c>
      <c r="D31" s="81" t="s">
        <v>1094</v>
      </c>
      <c r="E31" s="81" t="s">
        <v>1090</v>
      </c>
      <c r="F31" s="79"/>
      <c r="G31" s="80">
        <v>18629</v>
      </c>
      <c r="H31" s="80">
        <v>1027428</v>
      </c>
      <c r="I31" s="79"/>
    </row>
    <row r="32" spans="1:9" x14ac:dyDescent="0.25">
      <c r="A32" s="78" t="s">
        <v>1558</v>
      </c>
      <c r="B32" s="81" t="s">
        <v>1557</v>
      </c>
      <c r="C32" s="82">
        <v>300000003813109</v>
      </c>
      <c r="D32" s="81" t="s">
        <v>1094</v>
      </c>
      <c r="E32" s="81" t="s">
        <v>1090</v>
      </c>
      <c r="F32" s="79"/>
      <c r="G32" s="80">
        <v>18629</v>
      </c>
      <c r="H32" s="80">
        <v>1027428</v>
      </c>
      <c r="I32" s="79"/>
    </row>
    <row r="33" spans="1:9" x14ac:dyDescent="0.25">
      <c r="A33" s="78" t="s">
        <v>1556</v>
      </c>
      <c r="B33" s="81" t="s">
        <v>1555</v>
      </c>
      <c r="C33" s="82">
        <v>300000003813120</v>
      </c>
      <c r="D33" s="81" t="s">
        <v>1094</v>
      </c>
      <c r="E33" s="81" t="s">
        <v>1090</v>
      </c>
      <c r="F33" s="79"/>
      <c r="G33" s="80">
        <v>18629</v>
      </c>
      <c r="H33" s="80">
        <v>1027428</v>
      </c>
      <c r="I33" s="79"/>
    </row>
    <row r="34" spans="1:9" x14ac:dyDescent="0.25">
      <c r="A34" s="78" t="s">
        <v>1554</v>
      </c>
      <c r="B34" s="81" t="s">
        <v>1553</v>
      </c>
      <c r="C34" s="82">
        <v>300000003813098</v>
      </c>
      <c r="D34" s="81" t="s">
        <v>1094</v>
      </c>
      <c r="E34" s="81" t="s">
        <v>1090</v>
      </c>
      <c r="F34" s="79"/>
      <c r="G34" s="80">
        <v>18629</v>
      </c>
      <c r="H34" s="80">
        <v>1027428</v>
      </c>
      <c r="I34" s="79"/>
    </row>
    <row r="35" spans="1:9" x14ac:dyDescent="0.25">
      <c r="A35" s="78" t="s">
        <v>1552</v>
      </c>
      <c r="B35" s="81" t="s">
        <v>1551</v>
      </c>
      <c r="C35" s="82">
        <v>300000003813395</v>
      </c>
      <c r="D35" s="81" t="s">
        <v>1094</v>
      </c>
      <c r="E35" s="81" t="s">
        <v>1090</v>
      </c>
      <c r="F35" s="79"/>
      <c r="G35" s="80">
        <v>18629</v>
      </c>
      <c r="H35" s="80">
        <v>1027428</v>
      </c>
      <c r="I35" s="79"/>
    </row>
    <row r="36" spans="1:9" x14ac:dyDescent="0.25">
      <c r="A36" s="78" t="s">
        <v>1550</v>
      </c>
      <c r="B36" s="81" t="s">
        <v>1549</v>
      </c>
      <c r="C36" s="82">
        <v>300000003813142</v>
      </c>
      <c r="D36" s="81" t="s">
        <v>1094</v>
      </c>
      <c r="E36" s="81" t="s">
        <v>1090</v>
      </c>
      <c r="F36" s="79"/>
      <c r="G36" s="80">
        <v>18629</v>
      </c>
      <c r="H36" s="80">
        <v>1027428</v>
      </c>
      <c r="I36" s="79"/>
    </row>
    <row r="37" spans="1:9" x14ac:dyDescent="0.25">
      <c r="A37" s="78" t="s">
        <v>1548</v>
      </c>
      <c r="B37" s="81" t="s">
        <v>1547</v>
      </c>
      <c r="C37" s="82">
        <v>300000003813197</v>
      </c>
      <c r="D37" s="81" t="s">
        <v>1094</v>
      </c>
      <c r="E37" s="81" t="s">
        <v>1090</v>
      </c>
      <c r="F37" s="79"/>
      <c r="G37" s="80">
        <v>18629</v>
      </c>
      <c r="H37" s="80">
        <v>1027428</v>
      </c>
      <c r="I37" s="79"/>
    </row>
    <row r="38" spans="1:9" x14ac:dyDescent="0.25">
      <c r="A38" s="78" t="s">
        <v>1546</v>
      </c>
      <c r="B38" s="81" t="s">
        <v>1545</v>
      </c>
      <c r="C38" s="82">
        <v>300000003813406</v>
      </c>
      <c r="D38" s="81" t="s">
        <v>1094</v>
      </c>
      <c r="E38" s="81" t="s">
        <v>1090</v>
      </c>
      <c r="F38" s="79"/>
      <c r="G38" s="80">
        <v>18629</v>
      </c>
      <c r="H38" s="80">
        <v>1027428</v>
      </c>
      <c r="I38" s="79"/>
    </row>
    <row r="39" spans="1:9" ht="26.25" x14ac:dyDescent="0.25">
      <c r="A39" s="78" t="s">
        <v>1544</v>
      </c>
      <c r="B39" s="81" t="s">
        <v>1543</v>
      </c>
      <c r="C39" s="82">
        <v>300000036457593</v>
      </c>
      <c r="D39" s="81" t="s">
        <v>1094</v>
      </c>
      <c r="E39" s="81" t="s">
        <v>1090</v>
      </c>
      <c r="F39" s="79"/>
      <c r="G39" s="80">
        <v>18629</v>
      </c>
      <c r="H39" s="80">
        <v>1027428</v>
      </c>
      <c r="I39" s="79"/>
    </row>
    <row r="40" spans="1:9" x14ac:dyDescent="0.25">
      <c r="A40" s="78" t="s">
        <v>1542</v>
      </c>
      <c r="B40" s="81" t="s">
        <v>1541</v>
      </c>
      <c r="C40" s="82">
        <v>300000003813428</v>
      </c>
      <c r="D40" s="81" t="s">
        <v>1094</v>
      </c>
      <c r="E40" s="81" t="s">
        <v>1090</v>
      </c>
      <c r="F40" s="79"/>
      <c r="G40" s="80">
        <v>18629</v>
      </c>
      <c r="H40" s="80">
        <v>1027428</v>
      </c>
      <c r="I40" s="79"/>
    </row>
    <row r="41" spans="1:9" x14ac:dyDescent="0.25">
      <c r="A41" s="78" t="s">
        <v>1540</v>
      </c>
      <c r="B41" s="81" t="s">
        <v>1539</v>
      </c>
      <c r="C41" s="82">
        <v>300000003806250</v>
      </c>
      <c r="D41" s="81" t="s">
        <v>1094</v>
      </c>
      <c r="E41" s="81" t="s">
        <v>1090</v>
      </c>
      <c r="F41" s="79"/>
      <c r="G41" s="80">
        <v>18629</v>
      </c>
      <c r="H41" s="80">
        <v>1027428</v>
      </c>
      <c r="I41" s="79"/>
    </row>
    <row r="42" spans="1:9" x14ac:dyDescent="0.25">
      <c r="A42" s="78" t="s">
        <v>1540</v>
      </c>
      <c r="B42" s="81" t="s">
        <v>1539</v>
      </c>
      <c r="C42" s="82">
        <v>300000003806250</v>
      </c>
      <c r="D42" s="81" t="s">
        <v>1093</v>
      </c>
      <c r="E42" s="81" t="s">
        <v>1090</v>
      </c>
      <c r="F42" s="79"/>
      <c r="G42" s="80">
        <v>18629</v>
      </c>
      <c r="H42" s="80">
        <v>1027428</v>
      </c>
      <c r="I42" s="79"/>
    </row>
    <row r="43" spans="1:9" x14ac:dyDescent="0.25">
      <c r="A43" s="78" t="s">
        <v>1540</v>
      </c>
      <c r="B43" s="81" t="s">
        <v>1539</v>
      </c>
      <c r="C43" s="82">
        <v>300000003806250</v>
      </c>
      <c r="D43" s="81" t="s">
        <v>1091</v>
      </c>
      <c r="E43" s="81" t="s">
        <v>1090</v>
      </c>
      <c r="F43" s="79"/>
      <c r="G43" s="80">
        <v>18629</v>
      </c>
      <c r="H43" s="80">
        <v>1027428</v>
      </c>
      <c r="I43" s="79"/>
    </row>
    <row r="44" spans="1:9" x14ac:dyDescent="0.25">
      <c r="A44" s="78" t="s">
        <v>1538</v>
      </c>
      <c r="B44" s="81" t="s">
        <v>1537</v>
      </c>
      <c r="C44" s="82">
        <v>300000003805224</v>
      </c>
      <c r="D44" s="81" t="s">
        <v>1094</v>
      </c>
      <c r="E44" s="81" t="s">
        <v>1090</v>
      </c>
      <c r="F44" s="79"/>
      <c r="G44" s="80">
        <v>18629</v>
      </c>
      <c r="H44" s="80">
        <v>1027428</v>
      </c>
      <c r="I44" s="79"/>
    </row>
    <row r="45" spans="1:9" x14ac:dyDescent="0.25">
      <c r="A45" s="78" t="s">
        <v>1538</v>
      </c>
      <c r="B45" s="81" t="s">
        <v>1537</v>
      </c>
      <c r="C45" s="82">
        <v>300000003805224</v>
      </c>
      <c r="D45" s="81" t="s">
        <v>1093</v>
      </c>
      <c r="E45" s="81" t="s">
        <v>1090</v>
      </c>
      <c r="F45" s="79"/>
      <c r="G45" s="80">
        <v>18629</v>
      </c>
      <c r="H45" s="80">
        <v>1027428</v>
      </c>
      <c r="I45" s="79"/>
    </row>
    <row r="46" spans="1:9" x14ac:dyDescent="0.25">
      <c r="A46" s="78" t="s">
        <v>1538</v>
      </c>
      <c r="B46" s="81" t="s">
        <v>1537</v>
      </c>
      <c r="C46" s="82">
        <v>300000003805224</v>
      </c>
      <c r="D46" s="81" t="s">
        <v>1091</v>
      </c>
      <c r="E46" s="81" t="s">
        <v>1090</v>
      </c>
      <c r="F46" s="79"/>
      <c r="G46" s="80">
        <v>18629</v>
      </c>
      <c r="H46" s="80">
        <v>1027428</v>
      </c>
      <c r="I46" s="79"/>
    </row>
    <row r="47" spans="1:9" x14ac:dyDescent="0.25">
      <c r="A47" s="78" t="s">
        <v>1536</v>
      </c>
      <c r="B47" s="81" t="s">
        <v>1535</v>
      </c>
      <c r="C47" s="82">
        <v>300000003805686</v>
      </c>
      <c r="D47" s="81" t="s">
        <v>1094</v>
      </c>
      <c r="E47" s="81" t="s">
        <v>1090</v>
      </c>
      <c r="F47" s="79"/>
      <c r="G47" s="80">
        <v>18629</v>
      </c>
      <c r="H47" s="80">
        <v>1027428</v>
      </c>
      <c r="I47" s="79"/>
    </row>
    <row r="48" spans="1:9" x14ac:dyDescent="0.25">
      <c r="A48" s="78" t="s">
        <v>1536</v>
      </c>
      <c r="B48" s="81" t="s">
        <v>1535</v>
      </c>
      <c r="C48" s="82">
        <v>300000003805686</v>
      </c>
      <c r="D48" s="81" t="s">
        <v>1093</v>
      </c>
      <c r="E48" s="81" t="s">
        <v>1090</v>
      </c>
      <c r="F48" s="79"/>
      <c r="G48" s="80">
        <v>18629</v>
      </c>
      <c r="H48" s="80">
        <v>1027428</v>
      </c>
      <c r="I48" s="79"/>
    </row>
    <row r="49" spans="1:9" x14ac:dyDescent="0.25">
      <c r="A49" s="78" t="s">
        <v>1536</v>
      </c>
      <c r="B49" s="81" t="s">
        <v>1535</v>
      </c>
      <c r="C49" s="82">
        <v>300000003805686</v>
      </c>
      <c r="D49" s="81" t="s">
        <v>1091</v>
      </c>
      <c r="E49" s="81" t="s">
        <v>1090</v>
      </c>
      <c r="F49" s="79"/>
      <c r="G49" s="80">
        <v>18629</v>
      </c>
      <c r="H49" s="80">
        <v>1027428</v>
      </c>
      <c r="I49" s="79"/>
    </row>
    <row r="50" spans="1:9" x14ac:dyDescent="0.25">
      <c r="A50" s="78" t="s">
        <v>1534</v>
      </c>
      <c r="B50" s="81" t="s">
        <v>1533</v>
      </c>
      <c r="C50" s="82">
        <v>300000003805290</v>
      </c>
      <c r="D50" s="81" t="s">
        <v>1094</v>
      </c>
      <c r="E50" s="81" t="s">
        <v>1090</v>
      </c>
      <c r="F50" s="79"/>
      <c r="G50" s="80">
        <v>18629</v>
      </c>
      <c r="H50" s="80">
        <v>1027428</v>
      </c>
      <c r="I50" s="79"/>
    </row>
    <row r="51" spans="1:9" x14ac:dyDescent="0.25">
      <c r="A51" s="78" t="s">
        <v>1534</v>
      </c>
      <c r="B51" s="81" t="s">
        <v>1533</v>
      </c>
      <c r="C51" s="82">
        <v>300000003805290</v>
      </c>
      <c r="D51" s="81" t="s">
        <v>1093</v>
      </c>
      <c r="E51" s="81" t="s">
        <v>1090</v>
      </c>
      <c r="F51" s="79"/>
      <c r="G51" s="80">
        <v>18629</v>
      </c>
      <c r="H51" s="80">
        <v>1027428</v>
      </c>
      <c r="I51" s="79"/>
    </row>
    <row r="52" spans="1:9" x14ac:dyDescent="0.25">
      <c r="A52" s="78" t="s">
        <v>1534</v>
      </c>
      <c r="B52" s="81" t="s">
        <v>1533</v>
      </c>
      <c r="C52" s="82">
        <v>300000003805290</v>
      </c>
      <c r="D52" s="81" t="s">
        <v>1091</v>
      </c>
      <c r="E52" s="81" t="s">
        <v>1090</v>
      </c>
      <c r="F52" s="79"/>
      <c r="G52" s="80">
        <v>18629</v>
      </c>
      <c r="H52" s="80">
        <v>1027428</v>
      </c>
      <c r="I52" s="79"/>
    </row>
    <row r="53" spans="1:9" x14ac:dyDescent="0.25">
      <c r="A53" s="78" t="s">
        <v>1532</v>
      </c>
      <c r="B53" s="81" t="s">
        <v>1531</v>
      </c>
      <c r="C53" s="82">
        <v>300000003806008</v>
      </c>
      <c r="D53" s="81" t="s">
        <v>1094</v>
      </c>
      <c r="E53" s="81" t="s">
        <v>1090</v>
      </c>
      <c r="F53" s="79"/>
      <c r="G53" s="80">
        <v>18629</v>
      </c>
      <c r="H53" s="80">
        <v>1027428</v>
      </c>
      <c r="I53" s="79"/>
    </row>
    <row r="54" spans="1:9" x14ac:dyDescent="0.25">
      <c r="A54" s="78" t="s">
        <v>1532</v>
      </c>
      <c r="B54" s="81" t="s">
        <v>1531</v>
      </c>
      <c r="C54" s="82">
        <v>300000003806008</v>
      </c>
      <c r="D54" s="81" t="s">
        <v>1093</v>
      </c>
      <c r="E54" s="81" t="s">
        <v>1090</v>
      </c>
      <c r="F54" s="79"/>
      <c r="G54" s="80">
        <v>18629</v>
      </c>
      <c r="H54" s="80">
        <v>1027428</v>
      </c>
      <c r="I54" s="79"/>
    </row>
    <row r="55" spans="1:9" x14ac:dyDescent="0.25">
      <c r="A55" s="78" t="s">
        <v>1532</v>
      </c>
      <c r="B55" s="81" t="s">
        <v>1531</v>
      </c>
      <c r="C55" s="82">
        <v>300000003806008</v>
      </c>
      <c r="D55" s="81" t="s">
        <v>1091</v>
      </c>
      <c r="E55" s="81" t="s">
        <v>1090</v>
      </c>
      <c r="F55" s="79"/>
      <c r="G55" s="80">
        <v>18629</v>
      </c>
      <c r="H55" s="80">
        <v>1027428</v>
      </c>
      <c r="I55" s="79"/>
    </row>
    <row r="56" spans="1:9" x14ac:dyDescent="0.25">
      <c r="A56" s="78" t="s">
        <v>1530</v>
      </c>
      <c r="B56" s="81" t="s">
        <v>1529</v>
      </c>
      <c r="C56" s="82">
        <v>300000011093191</v>
      </c>
      <c r="D56" s="81" t="s">
        <v>1094</v>
      </c>
      <c r="E56" s="81" t="s">
        <v>1090</v>
      </c>
      <c r="F56" s="79"/>
      <c r="G56" s="80">
        <v>18629</v>
      </c>
      <c r="H56" s="80">
        <v>1027428</v>
      </c>
      <c r="I56" s="79"/>
    </row>
    <row r="57" spans="1:9" x14ac:dyDescent="0.25">
      <c r="A57" s="78" t="s">
        <v>1530</v>
      </c>
      <c r="B57" s="81" t="s">
        <v>1529</v>
      </c>
      <c r="C57" s="82">
        <v>300000011093191</v>
      </c>
      <c r="D57" s="81" t="s">
        <v>1093</v>
      </c>
      <c r="E57" s="81" t="s">
        <v>1090</v>
      </c>
      <c r="F57" s="79"/>
      <c r="G57" s="80">
        <v>18629</v>
      </c>
      <c r="H57" s="80">
        <v>1027428</v>
      </c>
      <c r="I57" s="79"/>
    </row>
    <row r="58" spans="1:9" x14ac:dyDescent="0.25">
      <c r="A58" s="78" t="s">
        <v>1530</v>
      </c>
      <c r="B58" s="81" t="s">
        <v>1529</v>
      </c>
      <c r="C58" s="82">
        <v>300000011093191</v>
      </c>
      <c r="D58" s="81" t="s">
        <v>1091</v>
      </c>
      <c r="E58" s="81" t="s">
        <v>1090</v>
      </c>
      <c r="F58" s="79"/>
      <c r="G58" s="80">
        <v>18629</v>
      </c>
      <c r="H58" s="80">
        <v>1027428</v>
      </c>
      <c r="I58" s="79"/>
    </row>
    <row r="59" spans="1:9" x14ac:dyDescent="0.25">
      <c r="A59" s="78" t="s">
        <v>1528</v>
      </c>
      <c r="B59" s="81" t="s">
        <v>1527</v>
      </c>
      <c r="C59" s="82">
        <v>300000003805111</v>
      </c>
      <c r="D59" s="81" t="s">
        <v>1094</v>
      </c>
      <c r="E59" s="81" t="s">
        <v>1090</v>
      </c>
      <c r="F59" s="79"/>
      <c r="G59" s="80">
        <v>18629</v>
      </c>
      <c r="H59" s="80">
        <v>1027428</v>
      </c>
      <c r="I59" s="79"/>
    </row>
    <row r="60" spans="1:9" x14ac:dyDescent="0.25">
      <c r="A60" s="78" t="s">
        <v>1528</v>
      </c>
      <c r="B60" s="81" t="s">
        <v>1527</v>
      </c>
      <c r="C60" s="82">
        <v>300000003805111</v>
      </c>
      <c r="D60" s="81" t="s">
        <v>1093</v>
      </c>
      <c r="E60" s="81" t="s">
        <v>1090</v>
      </c>
      <c r="F60" s="79"/>
      <c r="G60" s="80">
        <v>18629</v>
      </c>
      <c r="H60" s="80">
        <v>1027428</v>
      </c>
      <c r="I60" s="79"/>
    </row>
    <row r="61" spans="1:9" x14ac:dyDescent="0.25">
      <c r="A61" s="78" t="s">
        <v>1528</v>
      </c>
      <c r="B61" s="81" t="s">
        <v>1527</v>
      </c>
      <c r="C61" s="82">
        <v>300000003805111</v>
      </c>
      <c r="D61" s="81" t="s">
        <v>1091</v>
      </c>
      <c r="E61" s="81" t="s">
        <v>1090</v>
      </c>
      <c r="F61" s="79"/>
      <c r="G61" s="80">
        <v>18629</v>
      </c>
      <c r="H61" s="80">
        <v>1027428</v>
      </c>
      <c r="I61" s="79"/>
    </row>
    <row r="62" spans="1:9" x14ac:dyDescent="0.25">
      <c r="A62" s="78" t="s">
        <v>1526</v>
      </c>
      <c r="B62" s="81" t="s">
        <v>1525</v>
      </c>
      <c r="C62" s="82">
        <v>300000003805975</v>
      </c>
      <c r="D62" s="81" t="s">
        <v>1094</v>
      </c>
      <c r="E62" s="81" t="s">
        <v>1090</v>
      </c>
      <c r="F62" s="79"/>
      <c r="G62" s="80">
        <v>18629</v>
      </c>
      <c r="H62" s="80">
        <v>1027428</v>
      </c>
      <c r="I62" s="79"/>
    </row>
    <row r="63" spans="1:9" x14ac:dyDescent="0.25">
      <c r="A63" s="78" t="s">
        <v>1526</v>
      </c>
      <c r="B63" s="81" t="s">
        <v>1525</v>
      </c>
      <c r="C63" s="82">
        <v>300000003805975</v>
      </c>
      <c r="D63" s="81" t="s">
        <v>1093</v>
      </c>
      <c r="E63" s="81" t="s">
        <v>1090</v>
      </c>
      <c r="F63" s="79"/>
      <c r="G63" s="80">
        <v>18629</v>
      </c>
      <c r="H63" s="80">
        <v>1027428</v>
      </c>
      <c r="I63" s="79"/>
    </row>
    <row r="64" spans="1:9" x14ac:dyDescent="0.25">
      <c r="A64" s="78" t="s">
        <v>1526</v>
      </c>
      <c r="B64" s="81" t="s">
        <v>1525</v>
      </c>
      <c r="C64" s="82">
        <v>300000003805975</v>
      </c>
      <c r="D64" s="81" t="s">
        <v>1091</v>
      </c>
      <c r="E64" s="81" t="s">
        <v>1090</v>
      </c>
      <c r="F64" s="79"/>
      <c r="G64" s="80">
        <v>18629</v>
      </c>
      <c r="H64" s="80">
        <v>1027428</v>
      </c>
      <c r="I64" s="79"/>
    </row>
    <row r="65" spans="1:9" x14ac:dyDescent="0.25">
      <c r="A65" s="78" t="s">
        <v>1524</v>
      </c>
      <c r="B65" s="81" t="s">
        <v>1523</v>
      </c>
      <c r="C65" s="82">
        <v>300000003805348</v>
      </c>
      <c r="D65" s="81" t="s">
        <v>1094</v>
      </c>
      <c r="E65" s="81" t="s">
        <v>1090</v>
      </c>
      <c r="F65" s="79"/>
      <c r="G65" s="80">
        <v>18629</v>
      </c>
      <c r="H65" s="80">
        <v>1027428</v>
      </c>
      <c r="I65" s="79"/>
    </row>
    <row r="66" spans="1:9" x14ac:dyDescent="0.25">
      <c r="A66" s="78" t="s">
        <v>1524</v>
      </c>
      <c r="B66" s="81" t="s">
        <v>1523</v>
      </c>
      <c r="C66" s="82">
        <v>300000003805348</v>
      </c>
      <c r="D66" s="81" t="s">
        <v>1093</v>
      </c>
      <c r="E66" s="81" t="s">
        <v>1090</v>
      </c>
      <c r="F66" s="79"/>
      <c r="G66" s="80">
        <v>18629</v>
      </c>
      <c r="H66" s="80">
        <v>1027428</v>
      </c>
      <c r="I66" s="79"/>
    </row>
    <row r="67" spans="1:9" x14ac:dyDescent="0.25">
      <c r="A67" s="78" t="s">
        <v>1524</v>
      </c>
      <c r="B67" s="81" t="s">
        <v>1523</v>
      </c>
      <c r="C67" s="82">
        <v>300000003805348</v>
      </c>
      <c r="D67" s="81" t="s">
        <v>1091</v>
      </c>
      <c r="E67" s="81" t="s">
        <v>1090</v>
      </c>
      <c r="F67" s="79"/>
      <c r="G67" s="80">
        <v>18629</v>
      </c>
      <c r="H67" s="80">
        <v>1027428</v>
      </c>
      <c r="I67" s="79"/>
    </row>
    <row r="68" spans="1:9" x14ac:dyDescent="0.25">
      <c r="A68" s="78" t="s">
        <v>1522</v>
      </c>
      <c r="B68" s="81" t="s">
        <v>1521</v>
      </c>
      <c r="C68" s="82">
        <v>300000003805002</v>
      </c>
      <c r="D68" s="81" t="s">
        <v>1094</v>
      </c>
      <c r="E68" s="81" t="s">
        <v>1090</v>
      </c>
      <c r="F68" s="79"/>
      <c r="G68" s="80">
        <v>18629</v>
      </c>
      <c r="H68" s="80">
        <v>1027428</v>
      </c>
      <c r="I68" s="79"/>
    </row>
    <row r="69" spans="1:9" x14ac:dyDescent="0.25">
      <c r="A69" s="78" t="s">
        <v>1522</v>
      </c>
      <c r="B69" s="81" t="s">
        <v>1521</v>
      </c>
      <c r="C69" s="82">
        <v>300000003805002</v>
      </c>
      <c r="D69" s="81" t="s">
        <v>1093</v>
      </c>
      <c r="E69" s="81" t="s">
        <v>1090</v>
      </c>
      <c r="F69" s="79"/>
      <c r="G69" s="80">
        <v>18629</v>
      </c>
      <c r="H69" s="80">
        <v>1027428</v>
      </c>
      <c r="I69" s="79"/>
    </row>
    <row r="70" spans="1:9" x14ac:dyDescent="0.25">
      <c r="A70" s="78" t="s">
        <v>1522</v>
      </c>
      <c r="B70" s="81" t="s">
        <v>1521</v>
      </c>
      <c r="C70" s="82">
        <v>300000003805002</v>
      </c>
      <c r="D70" s="81" t="s">
        <v>1091</v>
      </c>
      <c r="E70" s="81" t="s">
        <v>1090</v>
      </c>
      <c r="F70" s="79"/>
      <c r="G70" s="80">
        <v>18629</v>
      </c>
      <c r="H70" s="80">
        <v>1027428</v>
      </c>
      <c r="I70" s="79"/>
    </row>
    <row r="71" spans="1:9" x14ac:dyDescent="0.25">
      <c r="A71" s="78" t="s">
        <v>1520</v>
      </c>
      <c r="B71" s="81" t="s">
        <v>1519</v>
      </c>
      <c r="C71" s="82">
        <v>300000013598705</v>
      </c>
      <c r="D71" s="81" t="s">
        <v>1094</v>
      </c>
      <c r="E71" s="81" t="s">
        <v>1090</v>
      </c>
      <c r="F71" s="79"/>
      <c r="G71" s="80">
        <v>18629</v>
      </c>
      <c r="H71" s="80">
        <v>1027428</v>
      </c>
      <c r="I71" s="79"/>
    </row>
    <row r="72" spans="1:9" x14ac:dyDescent="0.25">
      <c r="A72" s="78" t="s">
        <v>1518</v>
      </c>
      <c r="B72" s="81" t="s">
        <v>1517</v>
      </c>
      <c r="C72" s="82">
        <v>300000003805532</v>
      </c>
      <c r="D72" s="81" t="s">
        <v>1094</v>
      </c>
      <c r="E72" s="81" t="s">
        <v>1090</v>
      </c>
      <c r="F72" s="79"/>
      <c r="G72" s="80">
        <v>18629</v>
      </c>
      <c r="H72" s="80">
        <v>1027428</v>
      </c>
      <c r="I72" s="79"/>
    </row>
    <row r="73" spans="1:9" x14ac:dyDescent="0.25">
      <c r="A73" s="78" t="s">
        <v>1518</v>
      </c>
      <c r="B73" s="81" t="s">
        <v>1517</v>
      </c>
      <c r="C73" s="82">
        <v>300000003805532</v>
      </c>
      <c r="D73" s="81" t="s">
        <v>1093</v>
      </c>
      <c r="E73" s="81" t="s">
        <v>1090</v>
      </c>
      <c r="F73" s="79"/>
      <c r="G73" s="80">
        <v>18629</v>
      </c>
      <c r="H73" s="80">
        <v>1027428</v>
      </c>
      <c r="I73" s="79"/>
    </row>
    <row r="74" spans="1:9" x14ac:dyDescent="0.25">
      <c r="A74" s="78" t="s">
        <v>1518</v>
      </c>
      <c r="B74" s="81" t="s">
        <v>1517</v>
      </c>
      <c r="C74" s="82">
        <v>300000003805532</v>
      </c>
      <c r="D74" s="81" t="s">
        <v>1091</v>
      </c>
      <c r="E74" s="81" t="s">
        <v>1090</v>
      </c>
      <c r="F74" s="79"/>
      <c r="G74" s="80">
        <v>18629</v>
      </c>
      <c r="H74" s="80">
        <v>1027428</v>
      </c>
      <c r="I74" s="79"/>
    </row>
    <row r="75" spans="1:9" x14ac:dyDescent="0.25">
      <c r="A75" s="78" t="s">
        <v>1516</v>
      </c>
      <c r="B75" s="81" t="s">
        <v>1515</v>
      </c>
      <c r="C75" s="82">
        <v>300000003805942</v>
      </c>
      <c r="D75" s="81" t="s">
        <v>1094</v>
      </c>
      <c r="E75" s="81" t="s">
        <v>1090</v>
      </c>
      <c r="F75" s="79"/>
      <c r="G75" s="80">
        <v>18629</v>
      </c>
      <c r="H75" s="80">
        <v>1027428</v>
      </c>
      <c r="I75" s="79"/>
    </row>
    <row r="76" spans="1:9" x14ac:dyDescent="0.25">
      <c r="A76" s="78" t="s">
        <v>1516</v>
      </c>
      <c r="B76" s="81" t="s">
        <v>1515</v>
      </c>
      <c r="C76" s="82">
        <v>300000003805942</v>
      </c>
      <c r="D76" s="81" t="s">
        <v>1093</v>
      </c>
      <c r="E76" s="81" t="s">
        <v>1090</v>
      </c>
      <c r="F76" s="79"/>
      <c r="G76" s="80">
        <v>18629</v>
      </c>
      <c r="H76" s="80">
        <v>1027428</v>
      </c>
      <c r="I76" s="79"/>
    </row>
    <row r="77" spans="1:9" x14ac:dyDescent="0.25">
      <c r="A77" s="78" t="s">
        <v>1516</v>
      </c>
      <c r="B77" s="81" t="s">
        <v>1515</v>
      </c>
      <c r="C77" s="82">
        <v>300000003805942</v>
      </c>
      <c r="D77" s="81" t="s">
        <v>1091</v>
      </c>
      <c r="E77" s="81" t="s">
        <v>1090</v>
      </c>
      <c r="F77" s="79"/>
      <c r="G77" s="80">
        <v>18629</v>
      </c>
      <c r="H77" s="80">
        <v>1027428</v>
      </c>
      <c r="I77" s="79"/>
    </row>
    <row r="78" spans="1:9" x14ac:dyDescent="0.25">
      <c r="A78" s="78" t="s">
        <v>1514</v>
      </c>
      <c r="B78" s="81" t="s">
        <v>1513</v>
      </c>
      <c r="C78" s="82">
        <v>300000003805662</v>
      </c>
      <c r="D78" s="81" t="s">
        <v>1094</v>
      </c>
      <c r="E78" s="81" t="s">
        <v>1090</v>
      </c>
      <c r="F78" s="79"/>
      <c r="G78" s="80">
        <v>18629</v>
      </c>
      <c r="H78" s="80">
        <v>44234</v>
      </c>
      <c r="I78" s="79"/>
    </row>
    <row r="79" spans="1:9" x14ac:dyDescent="0.25">
      <c r="A79" s="78" t="s">
        <v>1514</v>
      </c>
      <c r="B79" s="81" t="s">
        <v>1513</v>
      </c>
      <c r="C79" s="82">
        <v>300000003805662</v>
      </c>
      <c r="D79" s="81" t="s">
        <v>1093</v>
      </c>
      <c r="E79" s="81" t="s">
        <v>1090</v>
      </c>
      <c r="F79" s="79"/>
      <c r="G79" s="80">
        <v>18629</v>
      </c>
      <c r="H79" s="80">
        <v>1027428</v>
      </c>
      <c r="I79" s="79"/>
    </row>
    <row r="80" spans="1:9" x14ac:dyDescent="0.25">
      <c r="A80" s="78" t="s">
        <v>1514</v>
      </c>
      <c r="B80" s="81" t="s">
        <v>1513</v>
      </c>
      <c r="C80" s="82">
        <v>300000003805662</v>
      </c>
      <c r="D80" s="81" t="s">
        <v>1091</v>
      </c>
      <c r="E80" s="81" t="s">
        <v>1090</v>
      </c>
      <c r="F80" s="79"/>
      <c r="G80" s="80">
        <v>18629</v>
      </c>
      <c r="H80" s="80">
        <v>1027428</v>
      </c>
      <c r="I80" s="79"/>
    </row>
    <row r="81" spans="1:9" ht="26.25" x14ac:dyDescent="0.25">
      <c r="A81" s="78" t="s">
        <v>1512</v>
      </c>
      <c r="B81" s="81" t="s">
        <v>1511</v>
      </c>
      <c r="C81" s="82">
        <v>300000003805135</v>
      </c>
      <c r="D81" s="81" t="s">
        <v>1094</v>
      </c>
      <c r="E81" s="81" t="s">
        <v>1090</v>
      </c>
      <c r="F81" s="79"/>
      <c r="G81" s="80">
        <v>18629</v>
      </c>
      <c r="H81" s="80">
        <v>1027428</v>
      </c>
      <c r="I81" s="79"/>
    </row>
    <row r="82" spans="1:9" ht="26.25" x14ac:dyDescent="0.25">
      <c r="A82" s="78" t="s">
        <v>1512</v>
      </c>
      <c r="B82" s="81" t="s">
        <v>1511</v>
      </c>
      <c r="C82" s="82">
        <v>300000003805135</v>
      </c>
      <c r="D82" s="81" t="s">
        <v>1093</v>
      </c>
      <c r="E82" s="81" t="s">
        <v>1090</v>
      </c>
      <c r="F82" s="79"/>
      <c r="G82" s="80">
        <v>18629</v>
      </c>
      <c r="H82" s="80">
        <v>1027428</v>
      </c>
      <c r="I82" s="79"/>
    </row>
    <row r="83" spans="1:9" ht="26.25" x14ac:dyDescent="0.25">
      <c r="A83" s="78" t="s">
        <v>1512</v>
      </c>
      <c r="B83" s="81" t="s">
        <v>1511</v>
      </c>
      <c r="C83" s="82">
        <v>300000003805135</v>
      </c>
      <c r="D83" s="81" t="s">
        <v>1091</v>
      </c>
      <c r="E83" s="81" t="s">
        <v>1090</v>
      </c>
      <c r="F83" s="79"/>
      <c r="G83" s="80">
        <v>18629</v>
      </c>
      <c r="H83" s="80">
        <v>1027428</v>
      </c>
      <c r="I83" s="79"/>
    </row>
    <row r="84" spans="1:9" ht="26.25" x14ac:dyDescent="0.25">
      <c r="A84" s="78" t="s">
        <v>1509</v>
      </c>
      <c r="B84" s="81" t="s">
        <v>1510</v>
      </c>
      <c r="C84" s="82">
        <v>300000007926107</v>
      </c>
      <c r="D84" s="81" t="s">
        <v>1094</v>
      </c>
      <c r="E84" s="81" t="s">
        <v>1090</v>
      </c>
      <c r="F84" s="79"/>
      <c r="G84" s="80">
        <v>18629</v>
      </c>
      <c r="H84" s="80">
        <v>1027428</v>
      </c>
      <c r="I84" s="79"/>
    </row>
    <row r="85" spans="1:9" x14ac:dyDescent="0.25">
      <c r="A85" s="78" t="s">
        <v>1509</v>
      </c>
      <c r="B85" s="81" t="s">
        <v>1508</v>
      </c>
      <c r="C85" s="82">
        <v>300000003805157</v>
      </c>
      <c r="D85" s="81" t="s">
        <v>1094</v>
      </c>
      <c r="E85" s="81" t="s">
        <v>1090</v>
      </c>
      <c r="F85" s="79"/>
      <c r="G85" s="80">
        <v>18629</v>
      </c>
      <c r="H85" s="80">
        <v>1027428</v>
      </c>
      <c r="I85" s="79"/>
    </row>
    <row r="86" spans="1:9" x14ac:dyDescent="0.25">
      <c r="A86" s="78" t="s">
        <v>1509</v>
      </c>
      <c r="B86" s="81" t="s">
        <v>1508</v>
      </c>
      <c r="C86" s="82">
        <v>300000003805157</v>
      </c>
      <c r="D86" s="81" t="s">
        <v>1093</v>
      </c>
      <c r="E86" s="81" t="s">
        <v>1090</v>
      </c>
      <c r="F86" s="79"/>
      <c r="G86" s="80">
        <v>18629</v>
      </c>
      <c r="H86" s="80">
        <v>1027428</v>
      </c>
      <c r="I86" s="79"/>
    </row>
    <row r="87" spans="1:9" x14ac:dyDescent="0.25">
      <c r="A87" s="78" t="s">
        <v>1509</v>
      </c>
      <c r="B87" s="81" t="s">
        <v>1508</v>
      </c>
      <c r="C87" s="82">
        <v>300000003805157</v>
      </c>
      <c r="D87" s="81" t="s">
        <v>1091</v>
      </c>
      <c r="E87" s="81" t="s">
        <v>1090</v>
      </c>
      <c r="F87" s="79"/>
      <c r="G87" s="80">
        <v>18629</v>
      </c>
      <c r="H87" s="80">
        <v>1027428</v>
      </c>
      <c r="I87" s="79"/>
    </row>
    <row r="88" spans="1:9" x14ac:dyDescent="0.25">
      <c r="A88" s="78" t="s">
        <v>1507</v>
      </c>
      <c r="B88" s="81" t="s">
        <v>1506</v>
      </c>
      <c r="C88" s="82">
        <v>300000003806118</v>
      </c>
      <c r="D88" s="81" t="s">
        <v>1094</v>
      </c>
      <c r="E88" s="81" t="s">
        <v>1090</v>
      </c>
      <c r="F88" s="79"/>
      <c r="G88" s="80">
        <v>18629</v>
      </c>
      <c r="H88" s="80">
        <v>1027428</v>
      </c>
      <c r="I88" s="79"/>
    </row>
    <row r="89" spans="1:9" x14ac:dyDescent="0.25">
      <c r="A89" s="78" t="s">
        <v>1507</v>
      </c>
      <c r="B89" s="81" t="s">
        <v>1506</v>
      </c>
      <c r="C89" s="82">
        <v>300000003806118</v>
      </c>
      <c r="D89" s="81" t="s">
        <v>1093</v>
      </c>
      <c r="E89" s="81" t="s">
        <v>1090</v>
      </c>
      <c r="F89" s="79"/>
      <c r="G89" s="80">
        <v>18629</v>
      </c>
      <c r="H89" s="80">
        <v>1027428</v>
      </c>
      <c r="I89" s="79"/>
    </row>
    <row r="90" spans="1:9" x14ac:dyDescent="0.25">
      <c r="A90" s="78" t="s">
        <v>1507</v>
      </c>
      <c r="B90" s="81" t="s">
        <v>1506</v>
      </c>
      <c r="C90" s="82">
        <v>300000003806118</v>
      </c>
      <c r="D90" s="81" t="s">
        <v>1091</v>
      </c>
      <c r="E90" s="81" t="s">
        <v>1090</v>
      </c>
      <c r="F90" s="79"/>
      <c r="G90" s="80">
        <v>18629</v>
      </c>
      <c r="H90" s="80">
        <v>1027428</v>
      </c>
      <c r="I90" s="79"/>
    </row>
    <row r="91" spans="1:9" x14ac:dyDescent="0.25">
      <c r="A91" s="78" t="s">
        <v>1505</v>
      </c>
      <c r="B91" s="81" t="s">
        <v>1504</v>
      </c>
      <c r="C91" s="82">
        <v>300000003805554</v>
      </c>
      <c r="D91" s="81" t="s">
        <v>1094</v>
      </c>
      <c r="E91" s="81" t="s">
        <v>1090</v>
      </c>
      <c r="F91" s="79"/>
      <c r="G91" s="80">
        <v>18629</v>
      </c>
      <c r="H91" s="80">
        <v>1027428</v>
      </c>
      <c r="I91" s="79"/>
    </row>
    <row r="92" spans="1:9" x14ac:dyDescent="0.25">
      <c r="A92" s="78" t="s">
        <v>1505</v>
      </c>
      <c r="B92" s="81" t="s">
        <v>1504</v>
      </c>
      <c r="C92" s="82">
        <v>300000003805554</v>
      </c>
      <c r="D92" s="81" t="s">
        <v>1093</v>
      </c>
      <c r="E92" s="81" t="s">
        <v>1090</v>
      </c>
      <c r="F92" s="79"/>
      <c r="G92" s="80">
        <v>18629</v>
      </c>
      <c r="H92" s="80">
        <v>1027428</v>
      </c>
      <c r="I92" s="79"/>
    </row>
    <row r="93" spans="1:9" x14ac:dyDescent="0.25">
      <c r="A93" s="78" t="s">
        <v>1505</v>
      </c>
      <c r="B93" s="81" t="s">
        <v>1504</v>
      </c>
      <c r="C93" s="82">
        <v>300000003805554</v>
      </c>
      <c r="D93" s="81" t="s">
        <v>1091</v>
      </c>
      <c r="E93" s="81" t="s">
        <v>1090</v>
      </c>
      <c r="F93" s="79"/>
      <c r="G93" s="80">
        <v>18629</v>
      </c>
      <c r="H93" s="80">
        <v>1027428</v>
      </c>
      <c r="I93" s="79"/>
    </row>
    <row r="94" spans="1:9" x14ac:dyDescent="0.25">
      <c r="A94" s="78" t="s">
        <v>1503</v>
      </c>
      <c r="B94" s="81" t="s">
        <v>1502</v>
      </c>
      <c r="C94" s="82">
        <v>300000003805392</v>
      </c>
      <c r="D94" s="81" t="s">
        <v>1094</v>
      </c>
      <c r="E94" s="81" t="s">
        <v>1090</v>
      </c>
      <c r="F94" s="79"/>
      <c r="G94" s="80">
        <v>18629</v>
      </c>
      <c r="H94" s="80">
        <v>1027428</v>
      </c>
      <c r="I94" s="79"/>
    </row>
    <row r="95" spans="1:9" x14ac:dyDescent="0.25">
      <c r="A95" s="78" t="s">
        <v>1503</v>
      </c>
      <c r="B95" s="81" t="s">
        <v>1502</v>
      </c>
      <c r="C95" s="82">
        <v>300000003805392</v>
      </c>
      <c r="D95" s="81" t="s">
        <v>1093</v>
      </c>
      <c r="E95" s="81" t="s">
        <v>1090</v>
      </c>
      <c r="F95" s="79"/>
      <c r="G95" s="80">
        <v>18629</v>
      </c>
      <c r="H95" s="80">
        <v>1027428</v>
      </c>
      <c r="I95" s="79"/>
    </row>
    <row r="96" spans="1:9" x14ac:dyDescent="0.25">
      <c r="A96" s="78" t="s">
        <v>1503</v>
      </c>
      <c r="B96" s="81" t="s">
        <v>1502</v>
      </c>
      <c r="C96" s="82">
        <v>300000003805392</v>
      </c>
      <c r="D96" s="81" t="s">
        <v>1091</v>
      </c>
      <c r="E96" s="81" t="s">
        <v>1090</v>
      </c>
      <c r="F96" s="79"/>
      <c r="G96" s="80">
        <v>18629</v>
      </c>
      <c r="H96" s="80">
        <v>1027428</v>
      </c>
      <c r="I96" s="79"/>
    </row>
    <row r="97" spans="1:9" x14ac:dyDescent="0.25">
      <c r="A97" s="78" t="s">
        <v>1089</v>
      </c>
      <c r="B97" s="81" t="s">
        <v>1501</v>
      </c>
      <c r="C97" s="82">
        <v>300000003805069</v>
      </c>
      <c r="D97" s="81" t="s">
        <v>1094</v>
      </c>
      <c r="E97" s="81" t="s">
        <v>1090</v>
      </c>
      <c r="F97" s="79"/>
      <c r="G97" s="80">
        <v>18629</v>
      </c>
      <c r="H97" s="80">
        <v>1027428</v>
      </c>
      <c r="I97" s="79"/>
    </row>
    <row r="98" spans="1:9" x14ac:dyDescent="0.25">
      <c r="A98" s="78" t="s">
        <v>1089</v>
      </c>
      <c r="B98" s="81" t="s">
        <v>1501</v>
      </c>
      <c r="C98" s="82">
        <v>300000003805069</v>
      </c>
      <c r="D98" s="81" t="s">
        <v>1093</v>
      </c>
      <c r="E98" s="81" t="s">
        <v>1090</v>
      </c>
      <c r="F98" s="79"/>
      <c r="G98" s="80">
        <v>18629</v>
      </c>
      <c r="H98" s="80">
        <v>1027428</v>
      </c>
      <c r="I98" s="79"/>
    </row>
    <row r="99" spans="1:9" x14ac:dyDescent="0.25">
      <c r="A99" s="78" t="s">
        <v>1089</v>
      </c>
      <c r="B99" s="81" t="s">
        <v>1501</v>
      </c>
      <c r="C99" s="82">
        <v>300000003805069</v>
      </c>
      <c r="D99" s="81" t="s">
        <v>1091</v>
      </c>
      <c r="E99" s="81" t="s">
        <v>1090</v>
      </c>
      <c r="F99" s="79"/>
      <c r="G99" s="80">
        <v>18629</v>
      </c>
      <c r="H99" s="80">
        <v>1027428</v>
      </c>
      <c r="I99" s="79"/>
    </row>
    <row r="100" spans="1:9" x14ac:dyDescent="0.25">
      <c r="A100" s="78" t="s">
        <v>1500</v>
      </c>
      <c r="B100" s="81" t="s">
        <v>1499</v>
      </c>
      <c r="C100" s="82">
        <v>300000003805179</v>
      </c>
      <c r="D100" s="81" t="s">
        <v>1094</v>
      </c>
      <c r="E100" s="81" t="s">
        <v>1090</v>
      </c>
      <c r="F100" s="79"/>
      <c r="G100" s="80">
        <v>18629</v>
      </c>
      <c r="H100" s="80">
        <v>1027428</v>
      </c>
      <c r="I100" s="79"/>
    </row>
    <row r="101" spans="1:9" x14ac:dyDescent="0.25">
      <c r="A101" s="78" t="s">
        <v>1500</v>
      </c>
      <c r="B101" s="81" t="s">
        <v>1499</v>
      </c>
      <c r="C101" s="82">
        <v>300000003805179</v>
      </c>
      <c r="D101" s="81" t="s">
        <v>1093</v>
      </c>
      <c r="E101" s="81" t="s">
        <v>1090</v>
      </c>
      <c r="F101" s="79"/>
      <c r="G101" s="80">
        <v>18629</v>
      </c>
      <c r="H101" s="80">
        <v>1027428</v>
      </c>
      <c r="I101" s="79"/>
    </row>
    <row r="102" spans="1:9" x14ac:dyDescent="0.25">
      <c r="A102" s="78" t="s">
        <v>1500</v>
      </c>
      <c r="B102" s="81" t="s">
        <v>1499</v>
      </c>
      <c r="C102" s="82">
        <v>300000003805179</v>
      </c>
      <c r="D102" s="81" t="s">
        <v>1091</v>
      </c>
      <c r="E102" s="81" t="s">
        <v>1090</v>
      </c>
      <c r="F102" s="79"/>
      <c r="G102" s="80">
        <v>18629</v>
      </c>
      <c r="H102" s="80">
        <v>1027428</v>
      </c>
      <c r="I102" s="79"/>
    </row>
    <row r="103" spans="1:9" x14ac:dyDescent="0.25">
      <c r="A103" s="78" t="s">
        <v>1498</v>
      </c>
      <c r="B103" s="81" t="s">
        <v>1497</v>
      </c>
      <c r="C103" s="82">
        <v>300000003805370</v>
      </c>
      <c r="D103" s="81" t="s">
        <v>1094</v>
      </c>
      <c r="E103" s="81" t="s">
        <v>1090</v>
      </c>
      <c r="F103" s="79"/>
      <c r="G103" s="80">
        <v>18629</v>
      </c>
      <c r="H103" s="80">
        <v>1027428</v>
      </c>
      <c r="I103" s="79"/>
    </row>
    <row r="104" spans="1:9" x14ac:dyDescent="0.25">
      <c r="A104" s="78" t="s">
        <v>1498</v>
      </c>
      <c r="B104" s="81" t="s">
        <v>1497</v>
      </c>
      <c r="C104" s="82">
        <v>300000003805370</v>
      </c>
      <c r="D104" s="81" t="s">
        <v>1093</v>
      </c>
      <c r="E104" s="81" t="s">
        <v>1090</v>
      </c>
      <c r="F104" s="79"/>
      <c r="G104" s="80">
        <v>18629</v>
      </c>
      <c r="H104" s="80">
        <v>1027428</v>
      </c>
      <c r="I104" s="79"/>
    </row>
    <row r="105" spans="1:9" x14ac:dyDescent="0.25">
      <c r="A105" s="78" t="s">
        <v>1498</v>
      </c>
      <c r="B105" s="81" t="s">
        <v>1497</v>
      </c>
      <c r="C105" s="82">
        <v>300000003805370</v>
      </c>
      <c r="D105" s="81" t="s">
        <v>1091</v>
      </c>
      <c r="E105" s="81" t="s">
        <v>1090</v>
      </c>
      <c r="F105" s="79"/>
      <c r="G105" s="80">
        <v>18629</v>
      </c>
      <c r="H105" s="80">
        <v>1027428</v>
      </c>
      <c r="I105" s="79"/>
    </row>
    <row r="106" spans="1:9" x14ac:dyDescent="0.25">
      <c r="A106" s="78" t="s">
        <v>1496</v>
      </c>
      <c r="B106" s="81" t="s">
        <v>1495</v>
      </c>
      <c r="C106" s="82">
        <v>300000003806162</v>
      </c>
      <c r="D106" s="81" t="s">
        <v>1094</v>
      </c>
      <c r="E106" s="81" t="s">
        <v>1090</v>
      </c>
      <c r="F106" s="79"/>
      <c r="G106" s="80">
        <v>18629</v>
      </c>
      <c r="H106" s="80">
        <v>1027428</v>
      </c>
      <c r="I106" s="79"/>
    </row>
    <row r="107" spans="1:9" x14ac:dyDescent="0.25">
      <c r="A107" s="78" t="s">
        <v>1496</v>
      </c>
      <c r="B107" s="81" t="s">
        <v>1495</v>
      </c>
      <c r="C107" s="82">
        <v>300000003806162</v>
      </c>
      <c r="D107" s="81" t="s">
        <v>1093</v>
      </c>
      <c r="E107" s="81" t="s">
        <v>1090</v>
      </c>
      <c r="F107" s="79"/>
      <c r="G107" s="80">
        <v>18629</v>
      </c>
      <c r="H107" s="80">
        <v>1027428</v>
      </c>
      <c r="I107" s="79"/>
    </row>
    <row r="108" spans="1:9" x14ac:dyDescent="0.25">
      <c r="A108" s="78" t="s">
        <v>1496</v>
      </c>
      <c r="B108" s="81" t="s">
        <v>1495</v>
      </c>
      <c r="C108" s="82">
        <v>300000003806162</v>
      </c>
      <c r="D108" s="81" t="s">
        <v>1091</v>
      </c>
      <c r="E108" s="81" t="s">
        <v>1090</v>
      </c>
      <c r="F108" s="79"/>
      <c r="G108" s="80">
        <v>18629</v>
      </c>
      <c r="H108" s="80">
        <v>1027428</v>
      </c>
      <c r="I108" s="79"/>
    </row>
    <row r="109" spans="1:9" x14ac:dyDescent="0.25">
      <c r="A109" s="78" t="s">
        <v>1494</v>
      </c>
      <c r="B109" s="81" t="s">
        <v>1493</v>
      </c>
      <c r="C109" s="82">
        <v>300000003767935</v>
      </c>
      <c r="D109" s="81" t="s">
        <v>1094</v>
      </c>
      <c r="E109" s="81" t="s">
        <v>1090</v>
      </c>
      <c r="F109" s="79"/>
      <c r="G109" s="80">
        <v>18629</v>
      </c>
      <c r="H109" s="80">
        <v>1027428</v>
      </c>
      <c r="I109" s="79"/>
    </row>
    <row r="110" spans="1:9" x14ac:dyDescent="0.25">
      <c r="A110" s="78" t="s">
        <v>1494</v>
      </c>
      <c r="B110" s="81" t="s">
        <v>1493</v>
      </c>
      <c r="C110" s="82">
        <v>300000003767935</v>
      </c>
      <c r="D110" s="81" t="s">
        <v>1093</v>
      </c>
      <c r="E110" s="81" t="s">
        <v>1090</v>
      </c>
      <c r="F110" s="79"/>
      <c r="G110" s="80">
        <v>18629</v>
      </c>
      <c r="H110" s="80">
        <v>1027428</v>
      </c>
      <c r="I110" s="79"/>
    </row>
    <row r="111" spans="1:9" x14ac:dyDescent="0.25">
      <c r="A111" s="78" t="s">
        <v>1494</v>
      </c>
      <c r="B111" s="81" t="s">
        <v>1493</v>
      </c>
      <c r="C111" s="82">
        <v>300000003767935</v>
      </c>
      <c r="D111" s="81" t="s">
        <v>1091</v>
      </c>
      <c r="E111" s="81" t="s">
        <v>1090</v>
      </c>
      <c r="F111" s="79"/>
      <c r="G111" s="80">
        <v>18629</v>
      </c>
      <c r="H111" s="80">
        <v>1027428</v>
      </c>
      <c r="I111" s="79"/>
    </row>
    <row r="112" spans="1:9" x14ac:dyDescent="0.25">
      <c r="A112" s="78" t="s">
        <v>1492</v>
      </c>
      <c r="B112" s="81" t="s">
        <v>1491</v>
      </c>
      <c r="C112" s="82">
        <v>300000003806261</v>
      </c>
      <c r="D112" s="81" t="s">
        <v>1094</v>
      </c>
      <c r="E112" s="81" t="s">
        <v>1090</v>
      </c>
      <c r="F112" s="79"/>
      <c r="G112" s="80">
        <v>18629</v>
      </c>
      <c r="H112" s="80">
        <v>1027428</v>
      </c>
      <c r="I112" s="79"/>
    </row>
    <row r="113" spans="1:9" x14ac:dyDescent="0.25">
      <c r="A113" s="78" t="s">
        <v>1492</v>
      </c>
      <c r="B113" s="81" t="s">
        <v>1491</v>
      </c>
      <c r="C113" s="82">
        <v>300000003806261</v>
      </c>
      <c r="D113" s="81" t="s">
        <v>1093</v>
      </c>
      <c r="E113" s="81" t="s">
        <v>1090</v>
      </c>
      <c r="F113" s="79"/>
      <c r="G113" s="80">
        <v>18629</v>
      </c>
      <c r="H113" s="80">
        <v>1027428</v>
      </c>
      <c r="I113" s="79"/>
    </row>
    <row r="114" spans="1:9" x14ac:dyDescent="0.25">
      <c r="A114" s="78" t="s">
        <v>1492</v>
      </c>
      <c r="B114" s="81" t="s">
        <v>1491</v>
      </c>
      <c r="C114" s="82">
        <v>300000003806261</v>
      </c>
      <c r="D114" s="81" t="s">
        <v>1091</v>
      </c>
      <c r="E114" s="81" t="s">
        <v>1090</v>
      </c>
      <c r="F114" s="79"/>
      <c r="G114" s="80">
        <v>18629</v>
      </c>
      <c r="H114" s="80">
        <v>1027428</v>
      </c>
      <c r="I114" s="79"/>
    </row>
    <row r="115" spans="1:9" x14ac:dyDescent="0.25">
      <c r="A115" s="78" t="s">
        <v>1490</v>
      </c>
      <c r="B115" s="81" t="s">
        <v>1489</v>
      </c>
      <c r="C115" s="82">
        <v>300000003767936</v>
      </c>
      <c r="D115" s="81" t="s">
        <v>1094</v>
      </c>
      <c r="E115" s="81" t="s">
        <v>1090</v>
      </c>
      <c r="F115" s="79"/>
      <c r="G115" s="80">
        <v>18629</v>
      </c>
      <c r="H115" s="80">
        <v>1027428</v>
      </c>
      <c r="I115" s="79"/>
    </row>
    <row r="116" spans="1:9" x14ac:dyDescent="0.25">
      <c r="A116" s="78" t="s">
        <v>1490</v>
      </c>
      <c r="B116" s="81" t="s">
        <v>1489</v>
      </c>
      <c r="C116" s="82">
        <v>300000003767936</v>
      </c>
      <c r="D116" s="81" t="s">
        <v>1093</v>
      </c>
      <c r="E116" s="81" t="s">
        <v>1090</v>
      </c>
      <c r="F116" s="79"/>
      <c r="G116" s="80">
        <v>18629</v>
      </c>
      <c r="H116" s="80">
        <v>1027428</v>
      </c>
      <c r="I116" s="79"/>
    </row>
    <row r="117" spans="1:9" x14ac:dyDescent="0.25">
      <c r="A117" s="78" t="s">
        <v>1490</v>
      </c>
      <c r="B117" s="81" t="s">
        <v>1489</v>
      </c>
      <c r="C117" s="82">
        <v>300000003767936</v>
      </c>
      <c r="D117" s="81" t="s">
        <v>1091</v>
      </c>
      <c r="E117" s="81" t="s">
        <v>1090</v>
      </c>
      <c r="F117" s="79"/>
      <c r="G117" s="80">
        <v>18629</v>
      </c>
      <c r="H117" s="80">
        <v>1027428</v>
      </c>
      <c r="I117" s="79"/>
    </row>
    <row r="118" spans="1:9" x14ac:dyDescent="0.25">
      <c r="A118" s="78" t="s">
        <v>1488</v>
      </c>
      <c r="B118" s="81" t="s">
        <v>1487</v>
      </c>
      <c r="C118" s="82">
        <v>300000003805378</v>
      </c>
      <c r="D118" s="81" t="s">
        <v>1094</v>
      </c>
      <c r="E118" s="81" t="s">
        <v>1090</v>
      </c>
      <c r="F118" s="79"/>
      <c r="G118" s="80">
        <v>18629</v>
      </c>
      <c r="H118" s="80">
        <v>1027428</v>
      </c>
      <c r="I118" s="79"/>
    </row>
    <row r="119" spans="1:9" x14ac:dyDescent="0.25">
      <c r="A119" s="78" t="s">
        <v>1488</v>
      </c>
      <c r="B119" s="81" t="s">
        <v>1487</v>
      </c>
      <c r="C119" s="82">
        <v>300000003805378</v>
      </c>
      <c r="D119" s="81" t="s">
        <v>1093</v>
      </c>
      <c r="E119" s="81" t="s">
        <v>1090</v>
      </c>
      <c r="F119" s="79"/>
      <c r="G119" s="80">
        <v>18629</v>
      </c>
      <c r="H119" s="80">
        <v>1027428</v>
      </c>
      <c r="I119" s="79"/>
    </row>
    <row r="120" spans="1:9" x14ac:dyDescent="0.25">
      <c r="A120" s="78" t="s">
        <v>1488</v>
      </c>
      <c r="B120" s="81" t="s">
        <v>1487</v>
      </c>
      <c r="C120" s="82">
        <v>300000003805378</v>
      </c>
      <c r="D120" s="81" t="s">
        <v>1091</v>
      </c>
      <c r="E120" s="81" t="s">
        <v>1090</v>
      </c>
      <c r="F120" s="79"/>
      <c r="G120" s="80">
        <v>18629</v>
      </c>
      <c r="H120" s="80">
        <v>1027428</v>
      </c>
      <c r="I120" s="79"/>
    </row>
    <row r="121" spans="1:9" x14ac:dyDescent="0.25">
      <c r="A121" s="78" t="s">
        <v>1486</v>
      </c>
      <c r="B121" s="81" t="s">
        <v>1485</v>
      </c>
      <c r="C121" s="82">
        <v>300000003806305</v>
      </c>
      <c r="D121" s="81" t="s">
        <v>1094</v>
      </c>
      <c r="E121" s="81" t="s">
        <v>1090</v>
      </c>
      <c r="F121" s="79"/>
      <c r="G121" s="80">
        <v>18629</v>
      </c>
      <c r="H121" s="80">
        <v>1027428</v>
      </c>
      <c r="I121" s="79"/>
    </row>
    <row r="122" spans="1:9" x14ac:dyDescent="0.25">
      <c r="A122" s="78" t="s">
        <v>1486</v>
      </c>
      <c r="B122" s="81" t="s">
        <v>1485</v>
      </c>
      <c r="C122" s="82">
        <v>300000003806305</v>
      </c>
      <c r="D122" s="81" t="s">
        <v>1093</v>
      </c>
      <c r="E122" s="81" t="s">
        <v>1090</v>
      </c>
      <c r="F122" s="79"/>
      <c r="G122" s="80">
        <v>18629</v>
      </c>
      <c r="H122" s="80">
        <v>1027428</v>
      </c>
      <c r="I122" s="79"/>
    </row>
    <row r="123" spans="1:9" x14ac:dyDescent="0.25">
      <c r="A123" s="78" t="s">
        <v>1486</v>
      </c>
      <c r="B123" s="81" t="s">
        <v>1485</v>
      </c>
      <c r="C123" s="82">
        <v>300000003806305</v>
      </c>
      <c r="D123" s="81" t="s">
        <v>1091</v>
      </c>
      <c r="E123" s="81" t="s">
        <v>1090</v>
      </c>
      <c r="F123" s="79"/>
      <c r="G123" s="80">
        <v>18629</v>
      </c>
      <c r="H123" s="80">
        <v>1027428</v>
      </c>
      <c r="I123" s="79"/>
    </row>
    <row r="124" spans="1:9" x14ac:dyDescent="0.25">
      <c r="A124" s="78" t="s">
        <v>1484</v>
      </c>
      <c r="B124" s="81" t="s">
        <v>1483</v>
      </c>
      <c r="C124" s="82">
        <v>300000003806129</v>
      </c>
      <c r="D124" s="81" t="s">
        <v>1094</v>
      </c>
      <c r="E124" s="81" t="s">
        <v>1090</v>
      </c>
      <c r="F124" s="79"/>
      <c r="G124" s="80">
        <v>18629</v>
      </c>
      <c r="H124" s="80">
        <v>1027428</v>
      </c>
      <c r="I124" s="79"/>
    </row>
    <row r="125" spans="1:9" x14ac:dyDescent="0.25">
      <c r="A125" s="78" t="s">
        <v>1484</v>
      </c>
      <c r="B125" s="81" t="s">
        <v>1483</v>
      </c>
      <c r="C125" s="82">
        <v>300000003806129</v>
      </c>
      <c r="D125" s="81" t="s">
        <v>1093</v>
      </c>
      <c r="E125" s="81" t="s">
        <v>1090</v>
      </c>
      <c r="F125" s="79"/>
      <c r="G125" s="80">
        <v>18629</v>
      </c>
      <c r="H125" s="80">
        <v>1027428</v>
      </c>
      <c r="I125" s="79"/>
    </row>
    <row r="126" spans="1:9" x14ac:dyDescent="0.25">
      <c r="A126" s="78" t="s">
        <v>1484</v>
      </c>
      <c r="B126" s="81" t="s">
        <v>1483</v>
      </c>
      <c r="C126" s="82">
        <v>300000003806129</v>
      </c>
      <c r="D126" s="81" t="s">
        <v>1091</v>
      </c>
      <c r="E126" s="81" t="s">
        <v>1090</v>
      </c>
      <c r="F126" s="79"/>
      <c r="G126" s="80">
        <v>18629</v>
      </c>
      <c r="H126" s="80">
        <v>1027428</v>
      </c>
      <c r="I126" s="79"/>
    </row>
    <row r="127" spans="1:9" x14ac:dyDescent="0.25">
      <c r="A127" s="78" t="s">
        <v>1482</v>
      </c>
      <c r="B127" s="81" t="s">
        <v>1481</v>
      </c>
      <c r="C127" s="82">
        <v>300000003806019</v>
      </c>
      <c r="D127" s="81" t="s">
        <v>1094</v>
      </c>
      <c r="E127" s="81" t="s">
        <v>1090</v>
      </c>
      <c r="F127" s="79"/>
      <c r="G127" s="80">
        <v>18629</v>
      </c>
      <c r="H127" s="80">
        <v>1027428</v>
      </c>
      <c r="I127" s="79"/>
    </row>
    <row r="128" spans="1:9" x14ac:dyDescent="0.25">
      <c r="A128" s="78" t="s">
        <v>1482</v>
      </c>
      <c r="B128" s="81" t="s">
        <v>1481</v>
      </c>
      <c r="C128" s="82">
        <v>300000003806019</v>
      </c>
      <c r="D128" s="81" t="s">
        <v>1093</v>
      </c>
      <c r="E128" s="81" t="s">
        <v>1090</v>
      </c>
      <c r="F128" s="79"/>
      <c r="G128" s="80">
        <v>18629</v>
      </c>
      <c r="H128" s="80">
        <v>1027428</v>
      </c>
      <c r="I128" s="79"/>
    </row>
    <row r="129" spans="1:9" x14ac:dyDescent="0.25">
      <c r="A129" s="78" t="s">
        <v>1482</v>
      </c>
      <c r="B129" s="81" t="s">
        <v>1481</v>
      </c>
      <c r="C129" s="82">
        <v>300000003806019</v>
      </c>
      <c r="D129" s="81" t="s">
        <v>1091</v>
      </c>
      <c r="E129" s="81" t="s">
        <v>1090</v>
      </c>
      <c r="F129" s="79"/>
      <c r="G129" s="80">
        <v>18629</v>
      </c>
      <c r="H129" s="80">
        <v>1027428</v>
      </c>
      <c r="I129" s="79"/>
    </row>
    <row r="130" spans="1:9" ht="26.25" x14ac:dyDescent="0.25">
      <c r="A130" s="78" t="s">
        <v>1480</v>
      </c>
      <c r="B130" s="81" t="s">
        <v>1479</v>
      </c>
      <c r="C130" s="82">
        <v>300000003805308</v>
      </c>
      <c r="D130" s="81" t="s">
        <v>1094</v>
      </c>
      <c r="E130" s="81" t="s">
        <v>1090</v>
      </c>
      <c r="F130" s="79"/>
      <c r="G130" s="80">
        <v>18629</v>
      </c>
      <c r="H130" s="80">
        <v>1027428</v>
      </c>
      <c r="I130" s="79"/>
    </row>
    <row r="131" spans="1:9" ht="26.25" x14ac:dyDescent="0.25">
      <c r="A131" s="78" t="s">
        <v>1480</v>
      </c>
      <c r="B131" s="81" t="s">
        <v>1479</v>
      </c>
      <c r="C131" s="82">
        <v>300000003805308</v>
      </c>
      <c r="D131" s="81" t="s">
        <v>1093</v>
      </c>
      <c r="E131" s="81" t="s">
        <v>1090</v>
      </c>
      <c r="F131" s="79"/>
      <c r="G131" s="80">
        <v>18629</v>
      </c>
      <c r="H131" s="80">
        <v>1027428</v>
      </c>
      <c r="I131" s="79"/>
    </row>
    <row r="132" spans="1:9" ht="26.25" x14ac:dyDescent="0.25">
      <c r="A132" s="78" t="s">
        <v>1480</v>
      </c>
      <c r="B132" s="81" t="s">
        <v>1479</v>
      </c>
      <c r="C132" s="82">
        <v>300000003805308</v>
      </c>
      <c r="D132" s="81" t="s">
        <v>1091</v>
      </c>
      <c r="E132" s="81" t="s">
        <v>1090</v>
      </c>
      <c r="F132" s="79"/>
      <c r="G132" s="80">
        <v>18629</v>
      </c>
      <c r="H132" s="80">
        <v>1027428</v>
      </c>
      <c r="I132" s="79"/>
    </row>
    <row r="133" spans="1:9" x14ac:dyDescent="0.25">
      <c r="A133" s="78" t="s">
        <v>1478</v>
      </c>
      <c r="B133" s="81" t="s">
        <v>1477</v>
      </c>
      <c r="C133" s="82">
        <v>300000003806217</v>
      </c>
      <c r="D133" s="81" t="s">
        <v>1094</v>
      </c>
      <c r="E133" s="81" t="s">
        <v>1090</v>
      </c>
      <c r="F133" s="79"/>
      <c r="G133" s="80">
        <v>18629</v>
      </c>
      <c r="H133" s="80">
        <v>1027428</v>
      </c>
      <c r="I133" s="79"/>
    </row>
    <row r="134" spans="1:9" x14ac:dyDescent="0.25">
      <c r="A134" s="78" t="s">
        <v>1478</v>
      </c>
      <c r="B134" s="81" t="s">
        <v>1477</v>
      </c>
      <c r="C134" s="82">
        <v>300000003806217</v>
      </c>
      <c r="D134" s="81" t="s">
        <v>1093</v>
      </c>
      <c r="E134" s="81" t="s">
        <v>1090</v>
      </c>
      <c r="F134" s="79"/>
      <c r="G134" s="80">
        <v>18629</v>
      </c>
      <c r="H134" s="80">
        <v>1027428</v>
      </c>
      <c r="I134" s="79"/>
    </row>
    <row r="135" spans="1:9" x14ac:dyDescent="0.25">
      <c r="A135" s="78" t="s">
        <v>1478</v>
      </c>
      <c r="B135" s="81" t="s">
        <v>1477</v>
      </c>
      <c r="C135" s="82">
        <v>300000003806217</v>
      </c>
      <c r="D135" s="81" t="s">
        <v>1091</v>
      </c>
      <c r="E135" s="81" t="s">
        <v>1090</v>
      </c>
      <c r="F135" s="79"/>
      <c r="G135" s="80">
        <v>18629</v>
      </c>
      <c r="H135" s="80">
        <v>1027428</v>
      </c>
      <c r="I135" s="79"/>
    </row>
    <row r="136" spans="1:9" x14ac:dyDescent="0.25">
      <c r="A136" s="78" t="s">
        <v>1476</v>
      </c>
      <c r="B136" s="81" t="s">
        <v>1475</v>
      </c>
      <c r="C136" s="82">
        <v>300000003805066</v>
      </c>
      <c r="D136" s="81" t="s">
        <v>1094</v>
      </c>
      <c r="E136" s="81" t="s">
        <v>1090</v>
      </c>
      <c r="F136" s="79"/>
      <c r="G136" s="80">
        <v>18629</v>
      </c>
      <c r="H136" s="80">
        <v>1027428</v>
      </c>
      <c r="I136" s="79"/>
    </row>
    <row r="137" spans="1:9" x14ac:dyDescent="0.25">
      <c r="A137" s="78" t="s">
        <v>1476</v>
      </c>
      <c r="B137" s="81" t="s">
        <v>1475</v>
      </c>
      <c r="C137" s="82">
        <v>300000003805066</v>
      </c>
      <c r="D137" s="81" t="s">
        <v>1093</v>
      </c>
      <c r="E137" s="81" t="s">
        <v>1090</v>
      </c>
      <c r="F137" s="79"/>
      <c r="G137" s="80">
        <v>18629</v>
      </c>
      <c r="H137" s="80">
        <v>1027428</v>
      </c>
      <c r="I137" s="79"/>
    </row>
    <row r="138" spans="1:9" x14ac:dyDescent="0.25">
      <c r="A138" s="78" t="s">
        <v>1476</v>
      </c>
      <c r="B138" s="81" t="s">
        <v>1475</v>
      </c>
      <c r="C138" s="82">
        <v>300000003805066</v>
      </c>
      <c r="D138" s="81" t="s">
        <v>1091</v>
      </c>
      <c r="E138" s="81" t="s">
        <v>1090</v>
      </c>
      <c r="F138" s="79"/>
      <c r="G138" s="80">
        <v>18629</v>
      </c>
      <c r="H138" s="80">
        <v>1027428</v>
      </c>
      <c r="I138" s="79"/>
    </row>
    <row r="139" spans="1:9" x14ac:dyDescent="0.25">
      <c r="A139" s="78" t="s">
        <v>1474</v>
      </c>
      <c r="B139" s="81" t="s">
        <v>1473</v>
      </c>
      <c r="C139" s="82">
        <v>300000003767826</v>
      </c>
      <c r="D139" s="81" t="s">
        <v>1094</v>
      </c>
      <c r="E139" s="81" t="s">
        <v>1090</v>
      </c>
      <c r="F139" s="79"/>
      <c r="G139" s="80">
        <v>18629</v>
      </c>
      <c r="H139" s="80">
        <v>1027428</v>
      </c>
      <c r="I139" s="79"/>
    </row>
    <row r="140" spans="1:9" x14ac:dyDescent="0.25">
      <c r="A140" s="78" t="s">
        <v>1474</v>
      </c>
      <c r="B140" s="81" t="s">
        <v>1473</v>
      </c>
      <c r="C140" s="82">
        <v>300000003767826</v>
      </c>
      <c r="D140" s="81" t="s">
        <v>1093</v>
      </c>
      <c r="E140" s="81" t="s">
        <v>1090</v>
      </c>
      <c r="F140" s="79"/>
      <c r="G140" s="80">
        <v>18629</v>
      </c>
      <c r="H140" s="80">
        <v>1027428</v>
      </c>
      <c r="I140" s="79"/>
    </row>
    <row r="141" spans="1:9" x14ac:dyDescent="0.25">
      <c r="A141" s="78" t="s">
        <v>1474</v>
      </c>
      <c r="B141" s="81" t="s">
        <v>1473</v>
      </c>
      <c r="C141" s="82">
        <v>300000003767826</v>
      </c>
      <c r="D141" s="81" t="s">
        <v>1091</v>
      </c>
      <c r="E141" s="81" t="s">
        <v>1090</v>
      </c>
      <c r="F141" s="79"/>
      <c r="G141" s="80">
        <v>18629</v>
      </c>
      <c r="H141" s="80">
        <v>1027428</v>
      </c>
      <c r="I141" s="79"/>
    </row>
    <row r="142" spans="1:9" x14ac:dyDescent="0.25">
      <c r="A142" s="78" t="s">
        <v>1472</v>
      </c>
      <c r="B142" s="81" t="s">
        <v>1471</v>
      </c>
      <c r="C142" s="82">
        <v>300000003805260</v>
      </c>
      <c r="D142" s="81" t="s">
        <v>1094</v>
      </c>
      <c r="E142" s="81" t="s">
        <v>1090</v>
      </c>
      <c r="F142" s="79"/>
      <c r="G142" s="80">
        <v>18629</v>
      </c>
      <c r="H142" s="80">
        <v>1027428</v>
      </c>
      <c r="I142" s="79"/>
    </row>
    <row r="143" spans="1:9" x14ac:dyDescent="0.25">
      <c r="A143" s="78" t="s">
        <v>1472</v>
      </c>
      <c r="B143" s="81" t="s">
        <v>1471</v>
      </c>
      <c r="C143" s="82">
        <v>300000003805260</v>
      </c>
      <c r="D143" s="81" t="s">
        <v>1093</v>
      </c>
      <c r="E143" s="81" t="s">
        <v>1090</v>
      </c>
      <c r="F143" s="79"/>
      <c r="G143" s="80">
        <v>18629</v>
      </c>
      <c r="H143" s="80">
        <v>1027428</v>
      </c>
      <c r="I143" s="79"/>
    </row>
    <row r="144" spans="1:9" x14ac:dyDescent="0.25">
      <c r="A144" s="78" t="s">
        <v>1472</v>
      </c>
      <c r="B144" s="81" t="s">
        <v>1471</v>
      </c>
      <c r="C144" s="82">
        <v>300000003805260</v>
      </c>
      <c r="D144" s="81" t="s">
        <v>1091</v>
      </c>
      <c r="E144" s="81" t="s">
        <v>1090</v>
      </c>
      <c r="F144" s="79"/>
      <c r="G144" s="80">
        <v>18629</v>
      </c>
      <c r="H144" s="80">
        <v>1027428</v>
      </c>
      <c r="I144" s="79"/>
    </row>
    <row r="145" spans="1:9" x14ac:dyDescent="0.25">
      <c r="A145" s="78" t="s">
        <v>1470</v>
      </c>
      <c r="B145" s="81" t="s">
        <v>1469</v>
      </c>
      <c r="C145" s="82">
        <v>300000003805090</v>
      </c>
      <c r="D145" s="81" t="s">
        <v>1094</v>
      </c>
      <c r="E145" s="81" t="s">
        <v>1090</v>
      </c>
      <c r="F145" s="79"/>
      <c r="G145" s="80">
        <v>18629</v>
      </c>
      <c r="H145" s="80">
        <v>1027428</v>
      </c>
      <c r="I145" s="79"/>
    </row>
    <row r="146" spans="1:9" x14ac:dyDescent="0.25">
      <c r="A146" s="78" t="s">
        <v>1470</v>
      </c>
      <c r="B146" s="81" t="s">
        <v>1469</v>
      </c>
      <c r="C146" s="82">
        <v>300000003805090</v>
      </c>
      <c r="D146" s="81" t="s">
        <v>1093</v>
      </c>
      <c r="E146" s="81" t="s">
        <v>1090</v>
      </c>
      <c r="F146" s="79"/>
      <c r="G146" s="80">
        <v>18629</v>
      </c>
      <c r="H146" s="80">
        <v>1027428</v>
      </c>
      <c r="I146" s="79"/>
    </row>
    <row r="147" spans="1:9" x14ac:dyDescent="0.25">
      <c r="A147" s="78" t="s">
        <v>1470</v>
      </c>
      <c r="B147" s="81" t="s">
        <v>1469</v>
      </c>
      <c r="C147" s="82">
        <v>300000003805090</v>
      </c>
      <c r="D147" s="81" t="s">
        <v>1091</v>
      </c>
      <c r="E147" s="81" t="s">
        <v>1090</v>
      </c>
      <c r="F147" s="79"/>
      <c r="G147" s="80">
        <v>18629</v>
      </c>
      <c r="H147" s="80">
        <v>1027428</v>
      </c>
      <c r="I147" s="79"/>
    </row>
    <row r="148" spans="1:9" x14ac:dyDescent="0.25">
      <c r="A148" s="78" t="s">
        <v>1468</v>
      </c>
      <c r="B148" s="81" t="s">
        <v>1467</v>
      </c>
      <c r="C148" s="82">
        <v>300000003806316</v>
      </c>
      <c r="D148" s="81" t="s">
        <v>1094</v>
      </c>
      <c r="E148" s="81" t="s">
        <v>1090</v>
      </c>
      <c r="F148" s="79"/>
      <c r="G148" s="80">
        <v>18629</v>
      </c>
      <c r="H148" s="80">
        <v>1027428</v>
      </c>
      <c r="I148" s="79"/>
    </row>
    <row r="149" spans="1:9" x14ac:dyDescent="0.25">
      <c r="A149" s="78" t="s">
        <v>1468</v>
      </c>
      <c r="B149" s="81" t="s">
        <v>1467</v>
      </c>
      <c r="C149" s="82">
        <v>300000003806316</v>
      </c>
      <c r="D149" s="81" t="s">
        <v>1093</v>
      </c>
      <c r="E149" s="81" t="s">
        <v>1090</v>
      </c>
      <c r="F149" s="79"/>
      <c r="G149" s="80">
        <v>18629</v>
      </c>
      <c r="H149" s="80">
        <v>1027428</v>
      </c>
      <c r="I149" s="79"/>
    </row>
    <row r="150" spans="1:9" x14ac:dyDescent="0.25">
      <c r="A150" s="78" t="s">
        <v>1468</v>
      </c>
      <c r="B150" s="81" t="s">
        <v>1467</v>
      </c>
      <c r="C150" s="82">
        <v>300000003806316</v>
      </c>
      <c r="D150" s="81" t="s">
        <v>1091</v>
      </c>
      <c r="E150" s="81" t="s">
        <v>1090</v>
      </c>
      <c r="F150" s="79"/>
      <c r="G150" s="80">
        <v>18629</v>
      </c>
      <c r="H150" s="80">
        <v>1027428</v>
      </c>
      <c r="I150" s="79"/>
    </row>
    <row r="151" spans="1:9" x14ac:dyDescent="0.25">
      <c r="A151" s="78" t="s">
        <v>1466</v>
      </c>
      <c r="B151" s="81" t="s">
        <v>1465</v>
      </c>
      <c r="C151" s="82">
        <v>300000003805001</v>
      </c>
      <c r="D151" s="81" t="s">
        <v>1094</v>
      </c>
      <c r="E151" s="81" t="s">
        <v>1090</v>
      </c>
      <c r="F151" s="79"/>
      <c r="G151" s="80">
        <v>18629</v>
      </c>
      <c r="H151" s="80">
        <v>1027428</v>
      </c>
      <c r="I151" s="79"/>
    </row>
    <row r="152" spans="1:9" x14ac:dyDescent="0.25">
      <c r="A152" s="78" t="s">
        <v>1466</v>
      </c>
      <c r="B152" s="81" t="s">
        <v>1465</v>
      </c>
      <c r="C152" s="82">
        <v>300000003805001</v>
      </c>
      <c r="D152" s="81" t="s">
        <v>1093</v>
      </c>
      <c r="E152" s="81" t="s">
        <v>1090</v>
      </c>
      <c r="F152" s="79"/>
      <c r="G152" s="80">
        <v>18629</v>
      </c>
      <c r="H152" s="80">
        <v>1027428</v>
      </c>
      <c r="I152" s="79"/>
    </row>
    <row r="153" spans="1:9" x14ac:dyDescent="0.25">
      <c r="A153" s="78" t="s">
        <v>1466</v>
      </c>
      <c r="B153" s="81" t="s">
        <v>1465</v>
      </c>
      <c r="C153" s="82">
        <v>300000003805001</v>
      </c>
      <c r="D153" s="81" t="s">
        <v>1091</v>
      </c>
      <c r="E153" s="81" t="s">
        <v>1090</v>
      </c>
      <c r="F153" s="79"/>
      <c r="G153" s="80">
        <v>18629</v>
      </c>
      <c r="H153" s="80">
        <v>1027428</v>
      </c>
      <c r="I153" s="79"/>
    </row>
    <row r="154" spans="1:9" x14ac:dyDescent="0.25">
      <c r="A154" s="78" t="s">
        <v>1464</v>
      </c>
      <c r="B154" s="81" t="s">
        <v>1463</v>
      </c>
      <c r="C154" s="82">
        <v>300000003805707</v>
      </c>
      <c r="D154" s="81" t="s">
        <v>1094</v>
      </c>
      <c r="E154" s="81" t="s">
        <v>1090</v>
      </c>
      <c r="F154" s="79"/>
      <c r="G154" s="80">
        <v>18629</v>
      </c>
      <c r="H154" s="80">
        <v>1027428</v>
      </c>
      <c r="I154" s="79"/>
    </row>
    <row r="155" spans="1:9" x14ac:dyDescent="0.25">
      <c r="A155" s="78" t="s">
        <v>1464</v>
      </c>
      <c r="B155" s="81" t="s">
        <v>1463</v>
      </c>
      <c r="C155" s="82">
        <v>300000003805707</v>
      </c>
      <c r="D155" s="81" t="s">
        <v>1093</v>
      </c>
      <c r="E155" s="81" t="s">
        <v>1090</v>
      </c>
      <c r="F155" s="79"/>
      <c r="G155" s="80">
        <v>18629</v>
      </c>
      <c r="H155" s="80">
        <v>1027428</v>
      </c>
      <c r="I155" s="79"/>
    </row>
    <row r="156" spans="1:9" x14ac:dyDescent="0.25">
      <c r="A156" s="78" t="s">
        <v>1464</v>
      </c>
      <c r="B156" s="81" t="s">
        <v>1463</v>
      </c>
      <c r="C156" s="82">
        <v>300000003805707</v>
      </c>
      <c r="D156" s="81" t="s">
        <v>1091</v>
      </c>
      <c r="E156" s="81" t="s">
        <v>1090</v>
      </c>
      <c r="F156" s="79"/>
      <c r="G156" s="80">
        <v>18629</v>
      </c>
      <c r="H156" s="80">
        <v>1027428</v>
      </c>
      <c r="I156" s="79"/>
    </row>
    <row r="157" spans="1:9" x14ac:dyDescent="0.25">
      <c r="A157" s="78" t="s">
        <v>1462</v>
      </c>
      <c r="B157" s="81" t="s">
        <v>1461</v>
      </c>
      <c r="C157" s="82">
        <v>300000003805799</v>
      </c>
      <c r="D157" s="81" t="s">
        <v>1094</v>
      </c>
      <c r="E157" s="81" t="s">
        <v>1090</v>
      </c>
      <c r="F157" s="79"/>
      <c r="G157" s="80">
        <v>18629</v>
      </c>
      <c r="H157" s="80">
        <v>1027428</v>
      </c>
      <c r="I157" s="79"/>
    </row>
    <row r="158" spans="1:9" x14ac:dyDescent="0.25">
      <c r="A158" s="78" t="s">
        <v>1462</v>
      </c>
      <c r="B158" s="81" t="s">
        <v>1461</v>
      </c>
      <c r="C158" s="82">
        <v>300000003805799</v>
      </c>
      <c r="D158" s="81" t="s">
        <v>1093</v>
      </c>
      <c r="E158" s="81" t="s">
        <v>1090</v>
      </c>
      <c r="F158" s="79"/>
      <c r="G158" s="80">
        <v>18629</v>
      </c>
      <c r="H158" s="80">
        <v>1027428</v>
      </c>
      <c r="I158" s="79"/>
    </row>
    <row r="159" spans="1:9" x14ac:dyDescent="0.25">
      <c r="A159" s="78" t="s">
        <v>1462</v>
      </c>
      <c r="B159" s="81" t="s">
        <v>1461</v>
      </c>
      <c r="C159" s="82">
        <v>300000003805799</v>
      </c>
      <c r="D159" s="81" t="s">
        <v>1091</v>
      </c>
      <c r="E159" s="81" t="s">
        <v>1090</v>
      </c>
      <c r="F159" s="79"/>
      <c r="G159" s="80">
        <v>18629</v>
      </c>
      <c r="H159" s="80">
        <v>1027428</v>
      </c>
      <c r="I159" s="79"/>
    </row>
    <row r="160" spans="1:9" x14ac:dyDescent="0.25">
      <c r="A160" s="78" t="s">
        <v>1460</v>
      </c>
      <c r="B160" s="81" t="s">
        <v>1459</v>
      </c>
      <c r="C160" s="82">
        <v>300000003806140</v>
      </c>
      <c r="D160" s="81" t="s">
        <v>1094</v>
      </c>
      <c r="E160" s="81" t="s">
        <v>1090</v>
      </c>
      <c r="F160" s="79"/>
      <c r="G160" s="80">
        <v>18629</v>
      </c>
      <c r="H160" s="80">
        <v>1027428</v>
      </c>
      <c r="I160" s="79"/>
    </row>
    <row r="161" spans="1:9" x14ac:dyDescent="0.25">
      <c r="A161" s="78" t="s">
        <v>1460</v>
      </c>
      <c r="B161" s="81" t="s">
        <v>1459</v>
      </c>
      <c r="C161" s="82">
        <v>300000003806140</v>
      </c>
      <c r="D161" s="81" t="s">
        <v>1093</v>
      </c>
      <c r="E161" s="81" t="s">
        <v>1090</v>
      </c>
      <c r="F161" s="79"/>
      <c r="G161" s="80">
        <v>18629</v>
      </c>
      <c r="H161" s="80">
        <v>1027428</v>
      </c>
      <c r="I161" s="79"/>
    </row>
    <row r="162" spans="1:9" x14ac:dyDescent="0.25">
      <c r="A162" s="78" t="s">
        <v>1460</v>
      </c>
      <c r="B162" s="81" t="s">
        <v>1459</v>
      </c>
      <c r="C162" s="82">
        <v>300000003806140</v>
      </c>
      <c r="D162" s="81" t="s">
        <v>1091</v>
      </c>
      <c r="E162" s="81" t="s">
        <v>1090</v>
      </c>
      <c r="F162" s="79"/>
      <c r="G162" s="80">
        <v>18629</v>
      </c>
      <c r="H162" s="80">
        <v>1027428</v>
      </c>
      <c r="I162" s="79"/>
    </row>
    <row r="163" spans="1:9" x14ac:dyDescent="0.25">
      <c r="A163" s="78" t="s">
        <v>1458</v>
      </c>
      <c r="B163" s="81" t="s">
        <v>1457</v>
      </c>
      <c r="C163" s="82">
        <v>300000003805909</v>
      </c>
      <c r="D163" s="81" t="s">
        <v>1094</v>
      </c>
      <c r="E163" s="81" t="s">
        <v>1090</v>
      </c>
      <c r="F163" s="79"/>
      <c r="G163" s="80">
        <v>18629</v>
      </c>
      <c r="H163" s="80">
        <v>1027428</v>
      </c>
      <c r="I163" s="79"/>
    </row>
    <row r="164" spans="1:9" x14ac:dyDescent="0.25">
      <c r="A164" s="78" t="s">
        <v>1458</v>
      </c>
      <c r="B164" s="81" t="s">
        <v>1457</v>
      </c>
      <c r="C164" s="82">
        <v>300000003805909</v>
      </c>
      <c r="D164" s="81" t="s">
        <v>1093</v>
      </c>
      <c r="E164" s="81" t="s">
        <v>1090</v>
      </c>
      <c r="F164" s="79"/>
      <c r="G164" s="80">
        <v>18629</v>
      </c>
      <c r="H164" s="80">
        <v>1027428</v>
      </c>
      <c r="I164" s="79"/>
    </row>
    <row r="165" spans="1:9" x14ac:dyDescent="0.25">
      <c r="A165" s="78" t="s">
        <v>1458</v>
      </c>
      <c r="B165" s="81" t="s">
        <v>1457</v>
      </c>
      <c r="C165" s="82">
        <v>300000003805909</v>
      </c>
      <c r="D165" s="81" t="s">
        <v>1091</v>
      </c>
      <c r="E165" s="81" t="s">
        <v>1090</v>
      </c>
      <c r="F165" s="79"/>
      <c r="G165" s="80">
        <v>18629</v>
      </c>
      <c r="H165" s="80">
        <v>1027428</v>
      </c>
      <c r="I165" s="79"/>
    </row>
    <row r="166" spans="1:9" x14ac:dyDescent="0.25">
      <c r="A166" s="78" t="s">
        <v>1456</v>
      </c>
      <c r="B166" s="81" t="s">
        <v>1455</v>
      </c>
      <c r="C166" s="82">
        <v>300000003805744</v>
      </c>
      <c r="D166" s="81" t="s">
        <v>1094</v>
      </c>
      <c r="E166" s="81" t="s">
        <v>1090</v>
      </c>
      <c r="F166" s="79"/>
      <c r="G166" s="80">
        <v>18629</v>
      </c>
      <c r="H166" s="80">
        <v>1027428</v>
      </c>
      <c r="I166" s="79"/>
    </row>
    <row r="167" spans="1:9" x14ac:dyDescent="0.25">
      <c r="A167" s="78" t="s">
        <v>1456</v>
      </c>
      <c r="B167" s="81" t="s">
        <v>1455</v>
      </c>
      <c r="C167" s="82">
        <v>300000003805744</v>
      </c>
      <c r="D167" s="81" t="s">
        <v>1093</v>
      </c>
      <c r="E167" s="81" t="s">
        <v>1090</v>
      </c>
      <c r="F167" s="79"/>
      <c r="G167" s="80">
        <v>18629</v>
      </c>
      <c r="H167" s="80">
        <v>1027428</v>
      </c>
      <c r="I167" s="79"/>
    </row>
    <row r="168" spans="1:9" x14ac:dyDescent="0.25">
      <c r="A168" s="78" t="s">
        <v>1456</v>
      </c>
      <c r="B168" s="81" t="s">
        <v>1455</v>
      </c>
      <c r="C168" s="82">
        <v>300000003805744</v>
      </c>
      <c r="D168" s="81" t="s">
        <v>1091</v>
      </c>
      <c r="E168" s="81" t="s">
        <v>1090</v>
      </c>
      <c r="F168" s="79"/>
      <c r="G168" s="80">
        <v>18629</v>
      </c>
      <c r="H168" s="80">
        <v>1027428</v>
      </c>
      <c r="I168" s="79"/>
    </row>
    <row r="169" spans="1:9" x14ac:dyDescent="0.25">
      <c r="A169" s="78" t="s">
        <v>1454</v>
      </c>
      <c r="B169" s="81" t="s">
        <v>1453</v>
      </c>
      <c r="C169" s="82">
        <v>300000003805132</v>
      </c>
      <c r="D169" s="81" t="s">
        <v>1094</v>
      </c>
      <c r="E169" s="81" t="s">
        <v>1090</v>
      </c>
      <c r="F169" s="79"/>
      <c r="G169" s="80">
        <v>18629</v>
      </c>
      <c r="H169" s="80">
        <v>1027428</v>
      </c>
      <c r="I169" s="79"/>
    </row>
    <row r="170" spans="1:9" x14ac:dyDescent="0.25">
      <c r="A170" s="78" t="s">
        <v>1454</v>
      </c>
      <c r="B170" s="81" t="s">
        <v>1453</v>
      </c>
      <c r="C170" s="82">
        <v>300000003805132</v>
      </c>
      <c r="D170" s="81" t="s">
        <v>1093</v>
      </c>
      <c r="E170" s="81" t="s">
        <v>1090</v>
      </c>
      <c r="F170" s="79"/>
      <c r="G170" s="80">
        <v>18629</v>
      </c>
      <c r="H170" s="80">
        <v>1027428</v>
      </c>
      <c r="I170" s="79"/>
    </row>
    <row r="171" spans="1:9" x14ac:dyDescent="0.25">
      <c r="A171" s="78" t="s">
        <v>1454</v>
      </c>
      <c r="B171" s="81" t="s">
        <v>1453</v>
      </c>
      <c r="C171" s="82">
        <v>300000003805132</v>
      </c>
      <c r="D171" s="81" t="s">
        <v>1091</v>
      </c>
      <c r="E171" s="81" t="s">
        <v>1090</v>
      </c>
      <c r="F171" s="79"/>
      <c r="G171" s="80">
        <v>18629</v>
      </c>
      <c r="H171" s="80">
        <v>1027428</v>
      </c>
      <c r="I171" s="79"/>
    </row>
    <row r="172" spans="1:9" x14ac:dyDescent="0.25">
      <c r="A172" s="78" t="s">
        <v>1452</v>
      </c>
      <c r="B172" s="81" t="s">
        <v>1451</v>
      </c>
      <c r="C172" s="82">
        <v>300000003767781</v>
      </c>
      <c r="D172" s="81" t="s">
        <v>1094</v>
      </c>
      <c r="E172" s="81" t="s">
        <v>1090</v>
      </c>
      <c r="F172" s="79"/>
      <c r="G172" s="80">
        <v>18629</v>
      </c>
      <c r="H172" s="80">
        <v>1027428</v>
      </c>
      <c r="I172" s="79"/>
    </row>
    <row r="173" spans="1:9" x14ac:dyDescent="0.25">
      <c r="A173" s="78" t="s">
        <v>1452</v>
      </c>
      <c r="B173" s="81" t="s">
        <v>1451</v>
      </c>
      <c r="C173" s="82">
        <v>300000003767781</v>
      </c>
      <c r="D173" s="81" t="s">
        <v>1093</v>
      </c>
      <c r="E173" s="81" t="s">
        <v>1090</v>
      </c>
      <c r="F173" s="79"/>
      <c r="G173" s="80">
        <v>18629</v>
      </c>
      <c r="H173" s="80">
        <v>1027428</v>
      </c>
      <c r="I173" s="79"/>
    </row>
    <row r="174" spans="1:9" x14ac:dyDescent="0.25">
      <c r="A174" s="78" t="s">
        <v>1452</v>
      </c>
      <c r="B174" s="81" t="s">
        <v>1451</v>
      </c>
      <c r="C174" s="82">
        <v>300000003767781</v>
      </c>
      <c r="D174" s="81" t="s">
        <v>1091</v>
      </c>
      <c r="E174" s="81" t="s">
        <v>1090</v>
      </c>
      <c r="F174" s="79"/>
      <c r="G174" s="80">
        <v>18629</v>
      </c>
      <c r="H174" s="80">
        <v>1027428</v>
      </c>
      <c r="I174" s="79"/>
    </row>
    <row r="175" spans="1:9" x14ac:dyDescent="0.25">
      <c r="A175" s="78" t="s">
        <v>1450</v>
      </c>
      <c r="B175" s="81" t="s">
        <v>1449</v>
      </c>
      <c r="C175" s="82">
        <v>300000003767980</v>
      </c>
      <c r="D175" s="81" t="s">
        <v>1094</v>
      </c>
      <c r="E175" s="81" t="s">
        <v>1090</v>
      </c>
      <c r="F175" s="79"/>
      <c r="G175" s="80">
        <v>18629</v>
      </c>
      <c r="H175" s="80">
        <v>1027428</v>
      </c>
      <c r="I175" s="79"/>
    </row>
    <row r="176" spans="1:9" x14ac:dyDescent="0.25">
      <c r="A176" s="78" t="s">
        <v>1450</v>
      </c>
      <c r="B176" s="81" t="s">
        <v>1449</v>
      </c>
      <c r="C176" s="82">
        <v>300000003767980</v>
      </c>
      <c r="D176" s="81" t="s">
        <v>1093</v>
      </c>
      <c r="E176" s="81" t="s">
        <v>1090</v>
      </c>
      <c r="F176" s="79"/>
      <c r="G176" s="80">
        <v>18629</v>
      </c>
      <c r="H176" s="80">
        <v>1027428</v>
      </c>
      <c r="I176" s="79"/>
    </row>
    <row r="177" spans="1:9" x14ac:dyDescent="0.25">
      <c r="A177" s="78" t="s">
        <v>1450</v>
      </c>
      <c r="B177" s="81" t="s">
        <v>1449</v>
      </c>
      <c r="C177" s="82">
        <v>300000003767980</v>
      </c>
      <c r="D177" s="81" t="s">
        <v>1091</v>
      </c>
      <c r="E177" s="81" t="s">
        <v>1090</v>
      </c>
      <c r="F177" s="79"/>
      <c r="G177" s="80">
        <v>18629</v>
      </c>
      <c r="H177" s="80">
        <v>1027428</v>
      </c>
      <c r="I177" s="79"/>
    </row>
    <row r="178" spans="1:9" x14ac:dyDescent="0.25">
      <c r="A178" s="78" t="s">
        <v>1448</v>
      </c>
      <c r="B178" s="81" t="s">
        <v>1447</v>
      </c>
      <c r="C178" s="82">
        <v>300000003805024</v>
      </c>
      <c r="D178" s="81" t="s">
        <v>1094</v>
      </c>
      <c r="E178" s="81" t="s">
        <v>1090</v>
      </c>
      <c r="F178" s="79"/>
      <c r="G178" s="80">
        <v>18629</v>
      </c>
      <c r="H178" s="80">
        <v>1027428</v>
      </c>
      <c r="I178" s="79"/>
    </row>
    <row r="179" spans="1:9" x14ac:dyDescent="0.25">
      <c r="A179" s="78" t="s">
        <v>1448</v>
      </c>
      <c r="B179" s="81" t="s">
        <v>1447</v>
      </c>
      <c r="C179" s="82">
        <v>300000003805024</v>
      </c>
      <c r="D179" s="81" t="s">
        <v>1093</v>
      </c>
      <c r="E179" s="81" t="s">
        <v>1090</v>
      </c>
      <c r="F179" s="79"/>
      <c r="G179" s="80">
        <v>18629</v>
      </c>
      <c r="H179" s="80">
        <v>1027428</v>
      </c>
      <c r="I179" s="79"/>
    </row>
    <row r="180" spans="1:9" x14ac:dyDescent="0.25">
      <c r="A180" s="78" t="s">
        <v>1448</v>
      </c>
      <c r="B180" s="81" t="s">
        <v>1447</v>
      </c>
      <c r="C180" s="82">
        <v>300000003805024</v>
      </c>
      <c r="D180" s="81" t="s">
        <v>1091</v>
      </c>
      <c r="E180" s="81" t="s">
        <v>1090</v>
      </c>
      <c r="F180" s="79"/>
      <c r="G180" s="80">
        <v>18629</v>
      </c>
      <c r="H180" s="80">
        <v>1027428</v>
      </c>
      <c r="I180" s="79"/>
    </row>
    <row r="181" spans="1:9" x14ac:dyDescent="0.25">
      <c r="A181" s="78" t="s">
        <v>1446</v>
      </c>
      <c r="B181" s="81" t="s">
        <v>1445</v>
      </c>
      <c r="C181" s="82">
        <v>300000003767802</v>
      </c>
      <c r="D181" s="81" t="s">
        <v>1094</v>
      </c>
      <c r="E181" s="81" t="s">
        <v>1090</v>
      </c>
      <c r="F181" s="79"/>
      <c r="G181" s="80">
        <v>18629</v>
      </c>
      <c r="H181" s="80">
        <v>1027428</v>
      </c>
      <c r="I181" s="79"/>
    </row>
    <row r="182" spans="1:9" x14ac:dyDescent="0.25">
      <c r="A182" s="78" t="s">
        <v>1446</v>
      </c>
      <c r="B182" s="81" t="s">
        <v>1445</v>
      </c>
      <c r="C182" s="82">
        <v>300000003767802</v>
      </c>
      <c r="D182" s="81" t="s">
        <v>1093</v>
      </c>
      <c r="E182" s="81" t="s">
        <v>1090</v>
      </c>
      <c r="F182" s="79"/>
      <c r="G182" s="80">
        <v>18629</v>
      </c>
      <c r="H182" s="80">
        <v>1027428</v>
      </c>
      <c r="I182" s="79"/>
    </row>
    <row r="183" spans="1:9" x14ac:dyDescent="0.25">
      <c r="A183" s="78" t="s">
        <v>1446</v>
      </c>
      <c r="B183" s="81" t="s">
        <v>1445</v>
      </c>
      <c r="C183" s="82">
        <v>300000003767802</v>
      </c>
      <c r="D183" s="81" t="s">
        <v>1091</v>
      </c>
      <c r="E183" s="81" t="s">
        <v>1090</v>
      </c>
      <c r="F183" s="79"/>
      <c r="G183" s="80">
        <v>18629</v>
      </c>
      <c r="H183" s="80">
        <v>1027428</v>
      </c>
      <c r="I183" s="79"/>
    </row>
    <row r="184" spans="1:9" x14ac:dyDescent="0.25">
      <c r="A184" s="78" t="s">
        <v>1444</v>
      </c>
      <c r="B184" s="81" t="s">
        <v>1443</v>
      </c>
      <c r="C184" s="82">
        <v>300000003805462</v>
      </c>
      <c r="D184" s="81" t="s">
        <v>1094</v>
      </c>
      <c r="E184" s="81" t="s">
        <v>1090</v>
      </c>
      <c r="F184" s="79"/>
      <c r="G184" s="80">
        <v>18629</v>
      </c>
      <c r="H184" s="80">
        <v>1027428</v>
      </c>
      <c r="I184" s="79"/>
    </row>
    <row r="185" spans="1:9" x14ac:dyDescent="0.25">
      <c r="A185" s="78" t="s">
        <v>1444</v>
      </c>
      <c r="B185" s="81" t="s">
        <v>1443</v>
      </c>
      <c r="C185" s="82">
        <v>300000003805462</v>
      </c>
      <c r="D185" s="81" t="s">
        <v>1093</v>
      </c>
      <c r="E185" s="81" t="s">
        <v>1090</v>
      </c>
      <c r="F185" s="79"/>
      <c r="G185" s="80">
        <v>18629</v>
      </c>
      <c r="H185" s="80">
        <v>1027428</v>
      </c>
      <c r="I185" s="79"/>
    </row>
    <row r="186" spans="1:9" x14ac:dyDescent="0.25">
      <c r="A186" s="78" t="s">
        <v>1444</v>
      </c>
      <c r="B186" s="81" t="s">
        <v>1443</v>
      </c>
      <c r="C186" s="82">
        <v>300000003805462</v>
      </c>
      <c r="D186" s="81" t="s">
        <v>1091</v>
      </c>
      <c r="E186" s="81" t="s">
        <v>1090</v>
      </c>
      <c r="F186" s="79"/>
      <c r="G186" s="80">
        <v>18629</v>
      </c>
      <c r="H186" s="80">
        <v>1027428</v>
      </c>
      <c r="I186" s="79"/>
    </row>
    <row r="187" spans="1:9" x14ac:dyDescent="0.25">
      <c r="A187" s="78" t="s">
        <v>1442</v>
      </c>
      <c r="B187" s="81" t="s">
        <v>1441</v>
      </c>
      <c r="C187" s="82">
        <v>300000003806228</v>
      </c>
      <c r="D187" s="81" t="s">
        <v>1094</v>
      </c>
      <c r="E187" s="81" t="s">
        <v>1090</v>
      </c>
      <c r="F187" s="79"/>
      <c r="G187" s="80">
        <v>18629</v>
      </c>
      <c r="H187" s="80">
        <v>1027428</v>
      </c>
      <c r="I187" s="79"/>
    </row>
    <row r="188" spans="1:9" x14ac:dyDescent="0.25">
      <c r="A188" s="78" t="s">
        <v>1442</v>
      </c>
      <c r="B188" s="81" t="s">
        <v>1441</v>
      </c>
      <c r="C188" s="82">
        <v>300000003806228</v>
      </c>
      <c r="D188" s="81" t="s">
        <v>1093</v>
      </c>
      <c r="E188" s="81" t="s">
        <v>1090</v>
      </c>
      <c r="F188" s="79"/>
      <c r="G188" s="80">
        <v>18629</v>
      </c>
      <c r="H188" s="80">
        <v>1027428</v>
      </c>
      <c r="I188" s="79"/>
    </row>
    <row r="189" spans="1:9" x14ac:dyDescent="0.25">
      <c r="A189" s="78" t="s">
        <v>1442</v>
      </c>
      <c r="B189" s="81" t="s">
        <v>1441</v>
      </c>
      <c r="C189" s="82">
        <v>300000003806228</v>
      </c>
      <c r="D189" s="81" t="s">
        <v>1091</v>
      </c>
      <c r="E189" s="81" t="s">
        <v>1090</v>
      </c>
      <c r="F189" s="79"/>
      <c r="G189" s="80">
        <v>18629</v>
      </c>
      <c r="H189" s="80">
        <v>1027428</v>
      </c>
      <c r="I189" s="79"/>
    </row>
    <row r="190" spans="1:9" x14ac:dyDescent="0.25">
      <c r="A190" s="78" t="s">
        <v>1440</v>
      </c>
      <c r="B190" s="81" t="s">
        <v>1439</v>
      </c>
      <c r="C190" s="82">
        <v>300000003806041</v>
      </c>
      <c r="D190" s="81" t="s">
        <v>1094</v>
      </c>
      <c r="E190" s="81" t="s">
        <v>1090</v>
      </c>
      <c r="F190" s="79"/>
      <c r="G190" s="80">
        <v>18629</v>
      </c>
      <c r="H190" s="80">
        <v>1027428</v>
      </c>
      <c r="I190" s="79"/>
    </row>
    <row r="191" spans="1:9" x14ac:dyDescent="0.25">
      <c r="A191" s="78" t="s">
        <v>1440</v>
      </c>
      <c r="B191" s="81" t="s">
        <v>1439</v>
      </c>
      <c r="C191" s="82">
        <v>300000003806041</v>
      </c>
      <c r="D191" s="81" t="s">
        <v>1093</v>
      </c>
      <c r="E191" s="81" t="s">
        <v>1090</v>
      </c>
      <c r="F191" s="79"/>
      <c r="G191" s="80">
        <v>18629</v>
      </c>
      <c r="H191" s="80">
        <v>1027428</v>
      </c>
      <c r="I191" s="79"/>
    </row>
    <row r="192" spans="1:9" x14ac:dyDescent="0.25">
      <c r="A192" s="78" t="s">
        <v>1440</v>
      </c>
      <c r="B192" s="81" t="s">
        <v>1439</v>
      </c>
      <c r="C192" s="82">
        <v>300000003806041</v>
      </c>
      <c r="D192" s="81" t="s">
        <v>1091</v>
      </c>
      <c r="E192" s="81" t="s">
        <v>1090</v>
      </c>
      <c r="F192" s="79"/>
      <c r="G192" s="80">
        <v>18629</v>
      </c>
      <c r="H192" s="80">
        <v>1027428</v>
      </c>
      <c r="I192" s="79"/>
    </row>
    <row r="193" spans="1:9" x14ac:dyDescent="0.25">
      <c r="A193" s="78" t="s">
        <v>1438</v>
      </c>
      <c r="B193" s="81" t="s">
        <v>1437</v>
      </c>
      <c r="C193" s="82">
        <v>300000003767868</v>
      </c>
      <c r="D193" s="81" t="s">
        <v>1094</v>
      </c>
      <c r="E193" s="81" t="s">
        <v>1090</v>
      </c>
      <c r="F193" s="79"/>
      <c r="G193" s="80">
        <v>18629</v>
      </c>
      <c r="H193" s="80">
        <v>1027428</v>
      </c>
      <c r="I193" s="79"/>
    </row>
    <row r="194" spans="1:9" x14ac:dyDescent="0.25">
      <c r="A194" s="78" t="s">
        <v>1438</v>
      </c>
      <c r="B194" s="81" t="s">
        <v>1437</v>
      </c>
      <c r="C194" s="82">
        <v>300000003767868</v>
      </c>
      <c r="D194" s="81" t="s">
        <v>1093</v>
      </c>
      <c r="E194" s="81" t="s">
        <v>1090</v>
      </c>
      <c r="F194" s="79"/>
      <c r="G194" s="80">
        <v>18629</v>
      </c>
      <c r="H194" s="80">
        <v>1027428</v>
      </c>
      <c r="I194" s="79"/>
    </row>
    <row r="195" spans="1:9" x14ac:dyDescent="0.25">
      <c r="A195" s="78" t="s">
        <v>1438</v>
      </c>
      <c r="B195" s="81" t="s">
        <v>1437</v>
      </c>
      <c r="C195" s="82">
        <v>300000003767868</v>
      </c>
      <c r="D195" s="81" t="s">
        <v>1091</v>
      </c>
      <c r="E195" s="81" t="s">
        <v>1090</v>
      </c>
      <c r="F195" s="79"/>
      <c r="G195" s="80">
        <v>18629</v>
      </c>
      <c r="H195" s="80">
        <v>1027428</v>
      </c>
      <c r="I195" s="79"/>
    </row>
    <row r="196" spans="1:9" x14ac:dyDescent="0.25">
      <c r="A196" s="78" t="s">
        <v>1436</v>
      </c>
      <c r="B196" s="81" t="s">
        <v>1435</v>
      </c>
      <c r="C196" s="82">
        <v>300000003806206</v>
      </c>
      <c r="D196" s="81" t="s">
        <v>1094</v>
      </c>
      <c r="E196" s="81" t="s">
        <v>1090</v>
      </c>
      <c r="F196" s="79"/>
      <c r="G196" s="80">
        <v>18629</v>
      </c>
      <c r="H196" s="80">
        <v>1027428</v>
      </c>
      <c r="I196" s="79"/>
    </row>
    <row r="197" spans="1:9" x14ac:dyDescent="0.25">
      <c r="A197" s="78" t="s">
        <v>1436</v>
      </c>
      <c r="B197" s="81" t="s">
        <v>1435</v>
      </c>
      <c r="C197" s="82">
        <v>300000003806206</v>
      </c>
      <c r="D197" s="81" t="s">
        <v>1093</v>
      </c>
      <c r="E197" s="81" t="s">
        <v>1090</v>
      </c>
      <c r="F197" s="79"/>
      <c r="G197" s="80">
        <v>18629</v>
      </c>
      <c r="H197" s="80">
        <v>1027428</v>
      </c>
      <c r="I197" s="79"/>
    </row>
    <row r="198" spans="1:9" x14ac:dyDescent="0.25">
      <c r="A198" s="78" t="s">
        <v>1436</v>
      </c>
      <c r="B198" s="81" t="s">
        <v>1435</v>
      </c>
      <c r="C198" s="82">
        <v>300000003806206</v>
      </c>
      <c r="D198" s="81" t="s">
        <v>1091</v>
      </c>
      <c r="E198" s="81" t="s">
        <v>1090</v>
      </c>
      <c r="F198" s="79"/>
      <c r="G198" s="80">
        <v>18629</v>
      </c>
      <c r="H198" s="80">
        <v>1027428</v>
      </c>
      <c r="I198" s="79"/>
    </row>
    <row r="199" spans="1:9" x14ac:dyDescent="0.25">
      <c r="A199" s="78" t="s">
        <v>1434</v>
      </c>
      <c r="B199" s="81" t="s">
        <v>1433</v>
      </c>
      <c r="C199" s="82">
        <v>300000003805334</v>
      </c>
      <c r="D199" s="81" t="s">
        <v>1094</v>
      </c>
      <c r="E199" s="81" t="s">
        <v>1090</v>
      </c>
      <c r="F199" s="79"/>
      <c r="G199" s="80">
        <v>18629</v>
      </c>
      <c r="H199" s="80">
        <v>1027428</v>
      </c>
      <c r="I199" s="79"/>
    </row>
    <row r="200" spans="1:9" x14ac:dyDescent="0.25">
      <c r="A200" s="78" t="s">
        <v>1434</v>
      </c>
      <c r="B200" s="81" t="s">
        <v>1433</v>
      </c>
      <c r="C200" s="82">
        <v>300000003805334</v>
      </c>
      <c r="D200" s="81" t="s">
        <v>1093</v>
      </c>
      <c r="E200" s="81" t="s">
        <v>1090</v>
      </c>
      <c r="F200" s="79"/>
      <c r="G200" s="80">
        <v>18629</v>
      </c>
      <c r="H200" s="80">
        <v>1027428</v>
      </c>
      <c r="I200" s="79"/>
    </row>
    <row r="201" spans="1:9" x14ac:dyDescent="0.25">
      <c r="A201" s="78" t="s">
        <v>1434</v>
      </c>
      <c r="B201" s="81" t="s">
        <v>1433</v>
      </c>
      <c r="C201" s="82">
        <v>300000003805334</v>
      </c>
      <c r="D201" s="81" t="s">
        <v>1091</v>
      </c>
      <c r="E201" s="81" t="s">
        <v>1090</v>
      </c>
      <c r="F201" s="79"/>
      <c r="G201" s="80">
        <v>18629</v>
      </c>
      <c r="H201" s="80">
        <v>1027428</v>
      </c>
      <c r="I201" s="79"/>
    </row>
    <row r="202" spans="1:9" x14ac:dyDescent="0.25">
      <c r="A202" s="78" t="s">
        <v>1432</v>
      </c>
      <c r="B202" s="81" t="s">
        <v>1431</v>
      </c>
      <c r="C202" s="82">
        <v>300000003805112</v>
      </c>
      <c r="D202" s="81" t="s">
        <v>1094</v>
      </c>
      <c r="E202" s="81" t="s">
        <v>1090</v>
      </c>
      <c r="F202" s="79"/>
      <c r="G202" s="80">
        <v>18629</v>
      </c>
      <c r="H202" s="80">
        <v>1027428</v>
      </c>
      <c r="I202" s="79"/>
    </row>
    <row r="203" spans="1:9" x14ac:dyDescent="0.25">
      <c r="A203" s="78" t="s">
        <v>1432</v>
      </c>
      <c r="B203" s="81" t="s">
        <v>1431</v>
      </c>
      <c r="C203" s="82">
        <v>300000003805112</v>
      </c>
      <c r="D203" s="81" t="s">
        <v>1093</v>
      </c>
      <c r="E203" s="81" t="s">
        <v>1090</v>
      </c>
      <c r="F203" s="79"/>
      <c r="G203" s="80">
        <v>18629</v>
      </c>
      <c r="H203" s="80">
        <v>1027428</v>
      </c>
      <c r="I203" s="79"/>
    </row>
    <row r="204" spans="1:9" x14ac:dyDescent="0.25">
      <c r="A204" s="78" t="s">
        <v>1432</v>
      </c>
      <c r="B204" s="81" t="s">
        <v>1431</v>
      </c>
      <c r="C204" s="82">
        <v>300000003805112</v>
      </c>
      <c r="D204" s="81" t="s">
        <v>1091</v>
      </c>
      <c r="E204" s="81" t="s">
        <v>1090</v>
      </c>
      <c r="F204" s="79"/>
      <c r="G204" s="80">
        <v>18629</v>
      </c>
      <c r="H204" s="80">
        <v>1027428</v>
      </c>
      <c r="I204" s="79"/>
    </row>
    <row r="205" spans="1:9" x14ac:dyDescent="0.25">
      <c r="A205" s="78" t="s">
        <v>1430</v>
      </c>
      <c r="B205" s="81" t="s">
        <v>1429</v>
      </c>
      <c r="C205" s="82">
        <v>300000003805444</v>
      </c>
      <c r="D205" s="81" t="s">
        <v>1094</v>
      </c>
      <c r="E205" s="81" t="s">
        <v>1090</v>
      </c>
      <c r="F205" s="79"/>
      <c r="G205" s="80">
        <v>18629</v>
      </c>
      <c r="H205" s="80">
        <v>1027428</v>
      </c>
      <c r="I205" s="79"/>
    </row>
    <row r="206" spans="1:9" x14ac:dyDescent="0.25">
      <c r="A206" s="78" t="s">
        <v>1430</v>
      </c>
      <c r="B206" s="81" t="s">
        <v>1429</v>
      </c>
      <c r="C206" s="82">
        <v>300000003805444</v>
      </c>
      <c r="D206" s="81" t="s">
        <v>1093</v>
      </c>
      <c r="E206" s="81" t="s">
        <v>1090</v>
      </c>
      <c r="F206" s="79"/>
      <c r="G206" s="80">
        <v>18629</v>
      </c>
      <c r="H206" s="80">
        <v>1027428</v>
      </c>
      <c r="I206" s="79"/>
    </row>
    <row r="207" spans="1:9" x14ac:dyDescent="0.25">
      <c r="A207" s="78" t="s">
        <v>1430</v>
      </c>
      <c r="B207" s="81" t="s">
        <v>1429</v>
      </c>
      <c r="C207" s="82">
        <v>300000003805444</v>
      </c>
      <c r="D207" s="81" t="s">
        <v>1091</v>
      </c>
      <c r="E207" s="81" t="s">
        <v>1090</v>
      </c>
      <c r="F207" s="79"/>
      <c r="G207" s="80">
        <v>18629</v>
      </c>
      <c r="H207" s="80">
        <v>1027428</v>
      </c>
      <c r="I207" s="79"/>
    </row>
    <row r="208" spans="1:9" x14ac:dyDescent="0.25">
      <c r="A208" s="78" t="s">
        <v>1428</v>
      </c>
      <c r="B208" s="81" t="s">
        <v>1427</v>
      </c>
      <c r="C208" s="82">
        <v>300000003805484</v>
      </c>
      <c r="D208" s="81" t="s">
        <v>1094</v>
      </c>
      <c r="E208" s="81" t="s">
        <v>1090</v>
      </c>
      <c r="F208" s="79"/>
      <c r="G208" s="80">
        <v>18629</v>
      </c>
      <c r="H208" s="80">
        <v>1027428</v>
      </c>
      <c r="I208" s="79"/>
    </row>
    <row r="209" spans="1:9" x14ac:dyDescent="0.25">
      <c r="A209" s="78" t="s">
        <v>1428</v>
      </c>
      <c r="B209" s="81" t="s">
        <v>1427</v>
      </c>
      <c r="C209" s="82">
        <v>300000003805484</v>
      </c>
      <c r="D209" s="81" t="s">
        <v>1093</v>
      </c>
      <c r="E209" s="81" t="s">
        <v>1090</v>
      </c>
      <c r="F209" s="79"/>
      <c r="G209" s="80">
        <v>18629</v>
      </c>
      <c r="H209" s="80">
        <v>1027428</v>
      </c>
      <c r="I209" s="79"/>
    </row>
    <row r="210" spans="1:9" x14ac:dyDescent="0.25">
      <c r="A210" s="78" t="s">
        <v>1428</v>
      </c>
      <c r="B210" s="81" t="s">
        <v>1427</v>
      </c>
      <c r="C210" s="82">
        <v>300000003805484</v>
      </c>
      <c r="D210" s="81" t="s">
        <v>1091</v>
      </c>
      <c r="E210" s="81" t="s">
        <v>1090</v>
      </c>
      <c r="F210" s="79"/>
      <c r="G210" s="80">
        <v>18629</v>
      </c>
      <c r="H210" s="80">
        <v>1027428</v>
      </c>
      <c r="I210" s="79"/>
    </row>
    <row r="211" spans="1:9" x14ac:dyDescent="0.25">
      <c r="A211" s="78" t="s">
        <v>1426</v>
      </c>
      <c r="B211" s="81" t="s">
        <v>1425</v>
      </c>
      <c r="C211" s="82">
        <v>300000003805422</v>
      </c>
      <c r="D211" s="81" t="s">
        <v>1094</v>
      </c>
      <c r="E211" s="81" t="s">
        <v>1090</v>
      </c>
      <c r="F211" s="79"/>
      <c r="G211" s="80">
        <v>18629</v>
      </c>
      <c r="H211" s="80">
        <v>1027428</v>
      </c>
      <c r="I211" s="79"/>
    </row>
    <row r="212" spans="1:9" x14ac:dyDescent="0.25">
      <c r="A212" s="78" t="s">
        <v>1426</v>
      </c>
      <c r="B212" s="81" t="s">
        <v>1425</v>
      </c>
      <c r="C212" s="82">
        <v>300000003805422</v>
      </c>
      <c r="D212" s="81" t="s">
        <v>1093</v>
      </c>
      <c r="E212" s="81" t="s">
        <v>1090</v>
      </c>
      <c r="F212" s="79"/>
      <c r="G212" s="80">
        <v>18629</v>
      </c>
      <c r="H212" s="80">
        <v>1027428</v>
      </c>
      <c r="I212" s="79"/>
    </row>
    <row r="213" spans="1:9" x14ac:dyDescent="0.25">
      <c r="A213" s="78" t="s">
        <v>1426</v>
      </c>
      <c r="B213" s="81" t="s">
        <v>1425</v>
      </c>
      <c r="C213" s="82">
        <v>300000003805422</v>
      </c>
      <c r="D213" s="81" t="s">
        <v>1091</v>
      </c>
      <c r="E213" s="81" t="s">
        <v>1090</v>
      </c>
      <c r="F213" s="79"/>
      <c r="G213" s="80">
        <v>18629</v>
      </c>
      <c r="H213" s="80">
        <v>1027428</v>
      </c>
      <c r="I213" s="79"/>
    </row>
    <row r="214" spans="1:9" x14ac:dyDescent="0.25">
      <c r="A214" s="78" t="s">
        <v>1424</v>
      </c>
      <c r="B214" s="81" t="s">
        <v>1423</v>
      </c>
      <c r="C214" s="82">
        <v>300000003767958</v>
      </c>
      <c r="D214" s="81" t="s">
        <v>1094</v>
      </c>
      <c r="E214" s="81" t="s">
        <v>1090</v>
      </c>
      <c r="F214" s="79"/>
      <c r="G214" s="80">
        <v>18629</v>
      </c>
      <c r="H214" s="80">
        <v>1027428</v>
      </c>
      <c r="I214" s="79"/>
    </row>
    <row r="215" spans="1:9" x14ac:dyDescent="0.25">
      <c r="A215" s="78" t="s">
        <v>1424</v>
      </c>
      <c r="B215" s="81" t="s">
        <v>1423</v>
      </c>
      <c r="C215" s="82">
        <v>300000003767958</v>
      </c>
      <c r="D215" s="81" t="s">
        <v>1093</v>
      </c>
      <c r="E215" s="81" t="s">
        <v>1090</v>
      </c>
      <c r="F215" s="79"/>
      <c r="G215" s="80">
        <v>18629</v>
      </c>
      <c r="H215" s="80">
        <v>1027428</v>
      </c>
      <c r="I215" s="79"/>
    </row>
    <row r="216" spans="1:9" x14ac:dyDescent="0.25">
      <c r="A216" s="78" t="s">
        <v>1424</v>
      </c>
      <c r="B216" s="81" t="s">
        <v>1423</v>
      </c>
      <c r="C216" s="82">
        <v>300000003767958</v>
      </c>
      <c r="D216" s="81" t="s">
        <v>1091</v>
      </c>
      <c r="E216" s="81" t="s">
        <v>1090</v>
      </c>
      <c r="F216" s="79"/>
      <c r="G216" s="80">
        <v>18629</v>
      </c>
      <c r="H216" s="80">
        <v>1027428</v>
      </c>
      <c r="I216" s="79"/>
    </row>
    <row r="217" spans="1:9" x14ac:dyDescent="0.25">
      <c r="A217" s="78" t="s">
        <v>1422</v>
      </c>
      <c r="B217" s="81" t="s">
        <v>1421</v>
      </c>
      <c r="C217" s="82">
        <v>300000003805312</v>
      </c>
      <c r="D217" s="81" t="s">
        <v>1094</v>
      </c>
      <c r="E217" s="81" t="s">
        <v>1090</v>
      </c>
      <c r="F217" s="79"/>
      <c r="G217" s="80">
        <v>18629</v>
      </c>
      <c r="H217" s="80">
        <v>1027428</v>
      </c>
      <c r="I217" s="79"/>
    </row>
    <row r="218" spans="1:9" x14ac:dyDescent="0.25">
      <c r="A218" s="78" t="s">
        <v>1422</v>
      </c>
      <c r="B218" s="81" t="s">
        <v>1421</v>
      </c>
      <c r="C218" s="82">
        <v>300000003805312</v>
      </c>
      <c r="D218" s="81" t="s">
        <v>1093</v>
      </c>
      <c r="E218" s="81" t="s">
        <v>1090</v>
      </c>
      <c r="F218" s="79"/>
      <c r="G218" s="80">
        <v>18629</v>
      </c>
      <c r="H218" s="80">
        <v>1027428</v>
      </c>
      <c r="I218" s="79"/>
    </row>
    <row r="219" spans="1:9" x14ac:dyDescent="0.25">
      <c r="A219" s="78" t="s">
        <v>1422</v>
      </c>
      <c r="B219" s="81" t="s">
        <v>1421</v>
      </c>
      <c r="C219" s="82">
        <v>300000003805312</v>
      </c>
      <c r="D219" s="81" t="s">
        <v>1091</v>
      </c>
      <c r="E219" s="81" t="s">
        <v>1090</v>
      </c>
      <c r="F219" s="79"/>
      <c r="G219" s="80">
        <v>18629</v>
      </c>
      <c r="H219" s="80">
        <v>1027428</v>
      </c>
      <c r="I219" s="79"/>
    </row>
    <row r="220" spans="1:9" x14ac:dyDescent="0.25">
      <c r="A220" s="78" t="s">
        <v>1420</v>
      </c>
      <c r="B220" s="81" t="s">
        <v>1419</v>
      </c>
      <c r="C220" s="82">
        <v>300000003767956</v>
      </c>
      <c r="D220" s="81" t="s">
        <v>1094</v>
      </c>
      <c r="E220" s="81" t="s">
        <v>1090</v>
      </c>
      <c r="F220" s="79"/>
      <c r="G220" s="80">
        <v>18629</v>
      </c>
      <c r="H220" s="80">
        <v>1027428</v>
      </c>
      <c r="I220" s="79"/>
    </row>
    <row r="221" spans="1:9" x14ac:dyDescent="0.25">
      <c r="A221" s="78" t="s">
        <v>1420</v>
      </c>
      <c r="B221" s="81" t="s">
        <v>1419</v>
      </c>
      <c r="C221" s="82">
        <v>300000003767956</v>
      </c>
      <c r="D221" s="81" t="s">
        <v>1093</v>
      </c>
      <c r="E221" s="81" t="s">
        <v>1090</v>
      </c>
      <c r="F221" s="79"/>
      <c r="G221" s="80">
        <v>18629</v>
      </c>
      <c r="H221" s="80">
        <v>1027428</v>
      </c>
      <c r="I221" s="79"/>
    </row>
    <row r="222" spans="1:9" x14ac:dyDescent="0.25">
      <c r="A222" s="78" t="s">
        <v>1420</v>
      </c>
      <c r="B222" s="81" t="s">
        <v>1419</v>
      </c>
      <c r="C222" s="82">
        <v>300000003767956</v>
      </c>
      <c r="D222" s="81" t="s">
        <v>1091</v>
      </c>
      <c r="E222" s="81" t="s">
        <v>1090</v>
      </c>
      <c r="F222" s="79"/>
      <c r="G222" s="80">
        <v>18629</v>
      </c>
      <c r="H222" s="80">
        <v>1027428</v>
      </c>
      <c r="I222" s="79"/>
    </row>
    <row r="223" spans="1:9" x14ac:dyDescent="0.25">
      <c r="A223" s="78" t="s">
        <v>1418</v>
      </c>
      <c r="B223" s="81" t="s">
        <v>1417</v>
      </c>
      <c r="C223" s="82">
        <v>300000003805154</v>
      </c>
      <c r="D223" s="81" t="s">
        <v>1094</v>
      </c>
      <c r="E223" s="81" t="s">
        <v>1090</v>
      </c>
      <c r="F223" s="79"/>
      <c r="G223" s="80">
        <v>18629</v>
      </c>
      <c r="H223" s="80">
        <v>1027428</v>
      </c>
      <c r="I223" s="79"/>
    </row>
    <row r="224" spans="1:9" x14ac:dyDescent="0.25">
      <c r="A224" s="78" t="s">
        <v>1418</v>
      </c>
      <c r="B224" s="81" t="s">
        <v>1417</v>
      </c>
      <c r="C224" s="82">
        <v>300000003805154</v>
      </c>
      <c r="D224" s="81" t="s">
        <v>1093</v>
      </c>
      <c r="E224" s="81" t="s">
        <v>1090</v>
      </c>
      <c r="F224" s="79"/>
      <c r="G224" s="80">
        <v>18629</v>
      </c>
      <c r="H224" s="80">
        <v>1027428</v>
      </c>
      <c r="I224" s="79"/>
    </row>
    <row r="225" spans="1:9" x14ac:dyDescent="0.25">
      <c r="A225" s="78" t="s">
        <v>1418</v>
      </c>
      <c r="B225" s="81" t="s">
        <v>1417</v>
      </c>
      <c r="C225" s="82">
        <v>300000003805154</v>
      </c>
      <c r="D225" s="81" t="s">
        <v>1091</v>
      </c>
      <c r="E225" s="81" t="s">
        <v>1090</v>
      </c>
      <c r="F225" s="79"/>
      <c r="G225" s="80">
        <v>18629</v>
      </c>
      <c r="H225" s="80">
        <v>1027428</v>
      </c>
      <c r="I225" s="79"/>
    </row>
    <row r="226" spans="1:9" x14ac:dyDescent="0.25">
      <c r="A226" s="78" t="s">
        <v>1416</v>
      </c>
      <c r="B226" s="81" t="s">
        <v>1415</v>
      </c>
      <c r="C226" s="82">
        <v>300000003805088</v>
      </c>
      <c r="D226" s="81" t="s">
        <v>1094</v>
      </c>
      <c r="E226" s="81" t="s">
        <v>1090</v>
      </c>
      <c r="F226" s="79"/>
      <c r="G226" s="80">
        <v>18629</v>
      </c>
      <c r="H226" s="80">
        <v>1027428</v>
      </c>
      <c r="I226" s="79"/>
    </row>
    <row r="227" spans="1:9" x14ac:dyDescent="0.25">
      <c r="A227" s="78" t="s">
        <v>1416</v>
      </c>
      <c r="B227" s="81" t="s">
        <v>1415</v>
      </c>
      <c r="C227" s="82">
        <v>300000003805088</v>
      </c>
      <c r="D227" s="81" t="s">
        <v>1093</v>
      </c>
      <c r="E227" s="81" t="s">
        <v>1090</v>
      </c>
      <c r="F227" s="79"/>
      <c r="G227" s="80">
        <v>18629</v>
      </c>
      <c r="H227" s="80">
        <v>1027428</v>
      </c>
      <c r="I227" s="79"/>
    </row>
    <row r="228" spans="1:9" x14ac:dyDescent="0.25">
      <c r="A228" s="78" t="s">
        <v>1416</v>
      </c>
      <c r="B228" s="81" t="s">
        <v>1415</v>
      </c>
      <c r="C228" s="82">
        <v>300000003805088</v>
      </c>
      <c r="D228" s="81" t="s">
        <v>1091</v>
      </c>
      <c r="E228" s="81" t="s">
        <v>1090</v>
      </c>
      <c r="F228" s="79"/>
      <c r="G228" s="80">
        <v>18629</v>
      </c>
      <c r="H228" s="80">
        <v>1027428</v>
      </c>
      <c r="I228" s="79"/>
    </row>
    <row r="229" spans="1:9" x14ac:dyDescent="0.25">
      <c r="A229" s="78" t="s">
        <v>1414</v>
      </c>
      <c r="B229" s="81" t="s">
        <v>1413</v>
      </c>
      <c r="C229" s="82">
        <v>300000003767870</v>
      </c>
      <c r="D229" s="81" t="s">
        <v>1094</v>
      </c>
      <c r="E229" s="81" t="s">
        <v>1090</v>
      </c>
      <c r="F229" s="79"/>
      <c r="G229" s="80">
        <v>18629</v>
      </c>
      <c r="H229" s="80">
        <v>1027428</v>
      </c>
      <c r="I229" s="79"/>
    </row>
    <row r="230" spans="1:9" x14ac:dyDescent="0.25">
      <c r="A230" s="78" t="s">
        <v>1414</v>
      </c>
      <c r="B230" s="81" t="s">
        <v>1413</v>
      </c>
      <c r="C230" s="82">
        <v>300000003767870</v>
      </c>
      <c r="D230" s="81" t="s">
        <v>1093</v>
      </c>
      <c r="E230" s="81" t="s">
        <v>1090</v>
      </c>
      <c r="F230" s="79"/>
      <c r="G230" s="80">
        <v>18629</v>
      </c>
      <c r="H230" s="80">
        <v>1027428</v>
      </c>
      <c r="I230" s="79"/>
    </row>
    <row r="231" spans="1:9" x14ac:dyDescent="0.25">
      <c r="A231" s="78" t="s">
        <v>1414</v>
      </c>
      <c r="B231" s="81" t="s">
        <v>1413</v>
      </c>
      <c r="C231" s="82">
        <v>300000003767870</v>
      </c>
      <c r="D231" s="81" t="s">
        <v>1091</v>
      </c>
      <c r="E231" s="81" t="s">
        <v>1090</v>
      </c>
      <c r="F231" s="79"/>
      <c r="G231" s="80">
        <v>18629</v>
      </c>
      <c r="H231" s="80">
        <v>1027428</v>
      </c>
      <c r="I231" s="79"/>
    </row>
    <row r="232" spans="1:9" x14ac:dyDescent="0.25">
      <c r="A232" s="78" t="s">
        <v>1412</v>
      </c>
      <c r="B232" s="81" t="s">
        <v>1411</v>
      </c>
      <c r="C232" s="82">
        <v>300000003767824</v>
      </c>
      <c r="D232" s="81" t="s">
        <v>1094</v>
      </c>
      <c r="E232" s="81" t="s">
        <v>1090</v>
      </c>
      <c r="F232" s="79"/>
      <c r="G232" s="80">
        <v>18629</v>
      </c>
      <c r="H232" s="80">
        <v>1027428</v>
      </c>
      <c r="I232" s="79"/>
    </row>
    <row r="233" spans="1:9" x14ac:dyDescent="0.25">
      <c r="A233" s="78" t="s">
        <v>1412</v>
      </c>
      <c r="B233" s="81" t="s">
        <v>1411</v>
      </c>
      <c r="C233" s="82">
        <v>300000003767824</v>
      </c>
      <c r="D233" s="81" t="s">
        <v>1093</v>
      </c>
      <c r="E233" s="81" t="s">
        <v>1090</v>
      </c>
      <c r="F233" s="79"/>
      <c r="G233" s="80">
        <v>18629</v>
      </c>
      <c r="H233" s="80">
        <v>1027428</v>
      </c>
      <c r="I233" s="79"/>
    </row>
    <row r="234" spans="1:9" x14ac:dyDescent="0.25">
      <c r="A234" s="78" t="s">
        <v>1412</v>
      </c>
      <c r="B234" s="81" t="s">
        <v>1411</v>
      </c>
      <c r="C234" s="82">
        <v>300000003767824</v>
      </c>
      <c r="D234" s="81" t="s">
        <v>1091</v>
      </c>
      <c r="E234" s="81" t="s">
        <v>1090</v>
      </c>
      <c r="F234" s="79"/>
      <c r="G234" s="80">
        <v>18629</v>
      </c>
      <c r="H234" s="80">
        <v>1027428</v>
      </c>
      <c r="I234" s="79"/>
    </row>
    <row r="235" spans="1:9" x14ac:dyDescent="0.25">
      <c r="A235" s="78" t="s">
        <v>1410</v>
      </c>
      <c r="B235" s="81" t="s">
        <v>1409</v>
      </c>
      <c r="C235" s="82">
        <v>300000003805931</v>
      </c>
      <c r="D235" s="81" t="s">
        <v>1094</v>
      </c>
      <c r="E235" s="81" t="s">
        <v>1090</v>
      </c>
      <c r="F235" s="79"/>
      <c r="G235" s="80">
        <v>18629</v>
      </c>
      <c r="H235" s="80">
        <v>1027428</v>
      </c>
      <c r="I235" s="79"/>
    </row>
    <row r="236" spans="1:9" x14ac:dyDescent="0.25">
      <c r="A236" s="78" t="s">
        <v>1410</v>
      </c>
      <c r="B236" s="81" t="s">
        <v>1409</v>
      </c>
      <c r="C236" s="82">
        <v>300000003805931</v>
      </c>
      <c r="D236" s="81" t="s">
        <v>1093</v>
      </c>
      <c r="E236" s="81" t="s">
        <v>1090</v>
      </c>
      <c r="F236" s="79"/>
      <c r="G236" s="80">
        <v>18629</v>
      </c>
      <c r="H236" s="80">
        <v>1027428</v>
      </c>
      <c r="I236" s="79"/>
    </row>
    <row r="237" spans="1:9" x14ac:dyDescent="0.25">
      <c r="A237" s="78" t="s">
        <v>1410</v>
      </c>
      <c r="B237" s="81" t="s">
        <v>1409</v>
      </c>
      <c r="C237" s="82">
        <v>300000003805931</v>
      </c>
      <c r="D237" s="81" t="s">
        <v>1091</v>
      </c>
      <c r="E237" s="81" t="s">
        <v>1090</v>
      </c>
      <c r="F237" s="79"/>
      <c r="G237" s="80">
        <v>18629</v>
      </c>
      <c r="H237" s="80">
        <v>1027428</v>
      </c>
      <c r="I237" s="79"/>
    </row>
    <row r="238" spans="1:9" x14ac:dyDescent="0.25">
      <c r="A238" s="78" t="s">
        <v>1408</v>
      </c>
      <c r="B238" s="81" t="s">
        <v>1407</v>
      </c>
      <c r="C238" s="82">
        <v>300000003805597</v>
      </c>
      <c r="D238" s="81" t="s">
        <v>1094</v>
      </c>
      <c r="E238" s="81" t="s">
        <v>1090</v>
      </c>
      <c r="F238" s="79"/>
      <c r="G238" s="80">
        <v>18629</v>
      </c>
      <c r="H238" s="80">
        <v>1027428</v>
      </c>
      <c r="I238" s="79"/>
    </row>
    <row r="239" spans="1:9" x14ac:dyDescent="0.25">
      <c r="A239" s="78" t="s">
        <v>1408</v>
      </c>
      <c r="B239" s="81" t="s">
        <v>1407</v>
      </c>
      <c r="C239" s="82">
        <v>300000003805597</v>
      </c>
      <c r="D239" s="81" t="s">
        <v>1093</v>
      </c>
      <c r="E239" s="81" t="s">
        <v>1090</v>
      </c>
      <c r="F239" s="79"/>
      <c r="G239" s="80">
        <v>18629</v>
      </c>
      <c r="H239" s="80">
        <v>1027428</v>
      </c>
      <c r="I239" s="79"/>
    </row>
    <row r="240" spans="1:9" x14ac:dyDescent="0.25">
      <c r="A240" s="78" t="s">
        <v>1408</v>
      </c>
      <c r="B240" s="81" t="s">
        <v>1407</v>
      </c>
      <c r="C240" s="82">
        <v>300000003805597</v>
      </c>
      <c r="D240" s="81" t="s">
        <v>1091</v>
      </c>
      <c r="E240" s="81" t="s">
        <v>1090</v>
      </c>
      <c r="F240" s="79"/>
      <c r="G240" s="80">
        <v>18629</v>
      </c>
      <c r="H240" s="80">
        <v>1027428</v>
      </c>
      <c r="I240" s="79"/>
    </row>
    <row r="241" spans="1:9" ht="26.25" x14ac:dyDescent="0.25">
      <c r="A241" s="78" t="s">
        <v>1406</v>
      </c>
      <c r="B241" s="81" t="s">
        <v>1405</v>
      </c>
      <c r="C241" s="82">
        <v>300000003805528</v>
      </c>
      <c r="D241" s="81" t="s">
        <v>1094</v>
      </c>
      <c r="E241" s="81" t="s">
        <v>1090</v>
      </c>
      <c r="F241" s="79"/>
      <c r="G241" s="80">
        <v>18629</v>
      </c>
      <c r="H241" s="80">
        <v>1027428</v>
      </c>
      <c r="I241" s="79"/>
    </row>
    <row r="242" spans="1:9" ht="26.25" x14ac:dyDescent="0.25">
      <c r="A242" s="78" t="s">
        <v>1406</v>
      </c>
      <c r="B242" s="81" t="s">
        <v>1405</v>
      </c>
      <c r="C242" s="82">
        <v>300000003805528</v>
      </c>
      <c r="D242" s="81" t="s">
        <v>1093</v>
      </c>
      <c r="E242" s="81" t="s">
        <v>1090</v>
      </c>
      <c r="F242" s="79"/>
      <c r="G242" s="80">
        <v>18629</v>
      </c>
      <c r="H242" s="80">
        <v>1027428</v>
      </c>
      <c r="I242" s="79"/>
    </row>
    <row r="243" spans="1:9" ht="26.25" x14ac:dyDescent="0.25">
      <c r="A243" s="78" t="s">
        <v>1406</v>
      </c>
      <c r="B243" s="81" t="s">
        <v>1405</v>
      </c>
      <c r="C243" s="82">
        <v>300000003805528</v>
      </c>
      <c r="D243" s="81" t="s">
        <v>1091</v>
      </c>
      <c r="E243" s="81" t="s">
        <v>1090</v>
      </c>
      <c r="F243" s="79"/>
      <c r="G243" s="80">
        <v>18629</v>
      </c>
      <c r="H243" s="80">
        <v>1027428</v>
      </c>
      <c r="I243" s="79"/>
    </row>
    <row r="244" spans="1:9" x14ac:dyDescent="0.25">
      <c r="A244" s="78" t="s">
        <v>1404</v>
      </c>
      <c r="B244" s="81" t="s">
        <v>1403</v>
      </c>
      <c r="C244" s="82">
        <v>300000003805466</v>
      </c>
      <c r="D244" s="81" t="s">
        <v>1094</v>
      </c>
      <c r="E244" s="81" t="s">
        <v>1090</v>
      </c>
      <c r="F244" s="79"/>
      <c r="G244" s="80">
        <v>18629</v>
      </c>
      <c r="H244" s="80">
        <v>1027428</v>
      </c>
      <c r="I244" s="79"/>
    </row>
    <row r="245" spans="1:9" x14ac:dyDescent="0.25">
      <c r="A245" s="78" t="s">
        <v>1404</v>
      </c>
      <c r="B245" s="81" t="s">
        <v>1403</v>
      </c>
      <c r="C245" s="82">
        <v>300000003805466</v>
      </c>
      <c r="D245" s="81" t="s">
        <v>1093</v>
      </c>
      <c r="E245" s="81" t="s">
        <v>1090</v>
      </c>
      <c r="F245" s="79"/>
      <c r="G245" s="80">
        <v>18629</v>
      </c>
      <c r="H245" s="80">
        <v>1027428</v>
      </c>
      <c r="I245" s="79"/>
    </row>
    <row r="246" spans="1:9" x14ac:dyDescent="0.25">
      <c r="A246" s="78" t="s">
        <v>1404</v>
      </c>
      <c r="B246" s="81" t="s">
        <v>1403</v>
      </c>
      <c r="C246" s="82">
        <v>300000003805466</v>
      </c>
      <c r="D246" s="81" t="s">
        <v>1091</v>
      </c>
      <c r="E246" s="81" t="s">
        <v>1090</v>
      </c>
      <c r="F246" s="79"/>
      <c r="G246" s="80">
        <v>18629</v>
      </c>
      <c r="H246" s="80">
        <v>1027428</v>
      </c>
      <c r="I246" s="79"/>
    </row>
    <row r="247" spans="1:9" x14ac:dyDescent="0.25">
      <c r="A247" s="78" t="s">
        <v>1402</v>
      </c>
      <c r="B247" s="81" t="s">
        <v>1401</v>
      </c>
      <c r="C247" s="82">
        <v>300000003805766</v>
      </c>
      <c r="D247" s="81" t="s">
        <v>1094</v>
      </c>
      <c r="E247" s="81" t="s">
        <v>1090</v>
      </c>
      <c r="F247" s="79"/>
      <c r="G247" s="80">
        <v>18629</v>
      </c>
      <c r="H247" s="80">
        <v>1027428</v>
      </c>
      <c r="I247" s="79"/>
    </row>
    <row r="248" spans="1:9" x14ac:dyDescent="0.25">
      <c r="A248" s="78" t="s">
        <v>1402</v>
      </c>
      <c r="B248" s="81" t="s">
        <v>1401</v>
      </c>
      <c r="C248" s="82">
        <v>300000003805766</v>
      </c>
      <c r="D248" s="81" t="s">
        <v>1093</v>
      </c>
      <c r="E248" s="81" t="s">
        <v>1090</v>
      </c>
      <c r="F248" s="79"/>
      <c r="G248" s="80">
        <v>18629</v>
      </c>
      <c r="H248" s="80">
        <v>1027428</v>
      </c>
      <c r="I248" s="79"/>
    </row>
    <row r="249" spans="1:9" x14ac:dyDescent="0.25">
      <c r="A249" s="78" t="s">
        <v>1402</v>
      </c>
      <c r="B249" s="81" t="s">
        <v>1401</v>
      </c>
      <c r="C249" s="82">
        <v>300000003805766</v>
      </c>
      <c r="D249" s="81" t="s">
        <v>1091</v>
      </c>
      <c r="E249" s="81" t="s">
        <v>1090</v>
      </c>
      <c r="F249" s="79"/>
      <c r="G249" s="80">
        <v>18629</v>
      </c>
      <c r="H249" s="80">
        <v>1027428</v>
      </c>
      <c r="I249" s="79"/>
    </row>
    <row r="250" spans="1:9" x14ac:dyDescent="0.25">
      <c r="A250" s="78" t="s">
        <v>1400</v>
      </c>
      <c r="B250" s="81" t="s">
        <v>1399</v>
      </c>
      <c r="C250" s="82">
        <v>300000003805506</v>
      </c>
      <c r="D250" s="81" t="s">
        <v>1094</v>
      </c>
      <c r="E250" s="81" t="s">
        <v>1090</v>
      </c>
      <c r="F250" s="79"/>
      <c r="G250" s="80">
        <v>18629</v>
      </c>
      <c r="H250" s="80">
        <v>1027428</v>
      </c>
      <c r="I250" s="79"/>
    </row>
    <row r="251" spans="1:9" x14ac:dyDescent="0.25">
      <c r="A251" s="78" t="s">
        <v>1400</v>
      </c>
      <c r="B251" s="81" t="s">
        <v>1399</v>
      </c>
      <c r="C251" s="82">
        <v>300000003805506</v>
      </c>
      <c r="D251" s="81" t="s">
        <v>1093</v>
      </c>
      <c r="E251" s="81" t="s">
        <v>1090</v>
      </c>
      <c r="F251" s="79"/>
      <c r="G251" s="80">
        <v>18629</v>
      </c>
      <c r="H251" s="80">
        <v>1027428</v>
      </c>
      <c r="I251" s="79"/>
    </row>
    <row r="252" spans="1:9" x14ac:dyDescent="0.25">
      <c r="A252" s="78" t="s">
        <v>1400</v>
      </c>
      <c r="B252" s="81" t="s">
        <v>1399</v>
      </c>
      <c r="C252" s="82">
        <v>300000003805506</v>
      </c>
      <c r="D252" s="81" t="s">
        <v>1091</v>
      </c>
      <c r="E252" s="81" t="s">
        <v>1090</v>
      </c>
      <c r="F252" s="79"/>
      <c r="G252" s="80">
        <v>18629</v>
      </c>
      <c r="H252" s="80">
        <v>1027428</v>
      </c>
      <c r="I252" s="79"/>
    </row>
    <row r="253" spans="1:9" ht="26.25" x14ac:dyDescent="0.25">
      <c r="A253" s="78" t="s">
        <v>1398</v>
      </c>
      <c r="B253" s="81" t="s">
        <v>1397</v>
      </c>
      <c r="C253" s="82">
        <v>300000003805986</v>
      </c>
      <c r="D253" s="81" t="s">
        <v>1094</v>
      </c>
      <c r="E253" s="81" t="s">
        <v>1090</v>
      </c>
      <c r="F253" s="79"/>
      <c r="G253" s="80">
        <v>18629</v>
      </c>
      <c r="H253" s="80">
        <v>1027428</v>
      </c>
      <c r="I253" s="79"/>
    </row>
    <row r="254" spans="1:9" ht="26.25" x14ac:dyDescent="0.25">
      <c r="A254" s="78" t="s">
        <v>1398</v>
      </c>
      <c r="B254" s="81" t="s">
        <v>1397</v>
      </c>
      <c r="C254" s="82">
        <v>300000003805986</v>
      </c>
      <c r="D254" s="81" t="s">
        <v>1093</v>
      </c>
      <c r="E254" s="81" t="s">
        <v>1090</v>
      </c>
      <c r="F254" s="79"/>
      <c r="G254" s="80">
        <v>18629</v>
      </c>
      <c r="H254" s="80">
        <v>1027428</v>
      </c>
      <c r="I254" s="79"/>
    </row>
    <row r="255" spans="1:9" ht="26.25" x14ac:dyDescent="0.25">
      <c r="A255" s="78" t="s">
        <v>1398</v>
      </c>
      <c r="B255" s="81" t="s">
        <v>1397</v>
      </c>
      <c r="C255" s="82">
        <v>300000003805986</v>
      </c>
      <c r="D255" s="81" t="s">
        <v>1091</v>
      </c>
      <c r="E255" s="81" t="s">
        <v>1090</v>
      </c>
      <c r="F255" s="79"/>
      <c r="G255" s="80">
        <v>18629</v>
      </c>
      <c r="H255" s="80">
        <v>1027428</v>
      </c>
      <c r="I255" s="79"/>
    </row>
    <row r="256" spans="1:9" x14ac:dyDescent="0.25">
      <c r="A256" s="78" t="s">
        <v>1396</v>
      </c>
      <c r="B256" s="81" t="s">
        <v>1395</v>
      </c>
      <c r="C256" s="82">
        <v>300000003806272</v>
      </c>
      <c r="D256" s="81" t="s">
        <v>1094</v>
      </c>
      <c r="E256" s="81" t="s">
        <v>1090</v>
      </c>
      <c r="F256" s="79"/>
      <c r="G256" s="80">
        <v>18629</v>
      </c>
      <c r="H256" s="80">
        <v>1027428</v>
      </c>
      <c r="I256" s="79"/>
    </row>
    <row r="257" spans="1:9" x14ac:dyDescent="0.25">
      <c r="A257" s="78" t="s">
        <v>1396</v>
      </c>
      <c r="B257" s="81" t="s">
        <v>1395</v>
      </c>
      <c r="C257" s="82">
        <v>300000003806272</v>
      </c>
      <c r="D257" s="81" t="s">
        <v>1093</v>
      </c>
      <c r="E257" s="81" t="s">
        <v>1090</v>
      </c>
      <c r="F257" s="79"/>
      <c r="G257" s="80">
        <v>18629</v>
      </c>
      <c r="H257" s="80">
        <v>1027428</v>
      </c>
      <c r="I257" s="79"/>
    </row>
    <row r="258" spans="1:9" x14ac:dyDescent="0.25">
      <c r="A258" s="78" t="s">
        <v>1396</v>
      </c>
      <c r="B258" s="81" t="s">
        <v>1395</v>
      </c>
      <c r="C258" s="82">
        <v>300000003806272</v>
      </c>
      <c r="D258" s="81" t="s">
        <v>1091</v>
      </c>
      <c r="E258" s="81" t="s">
        <v>1090</v>
      </c>
      <c r="F258" s="79"/>
      <c r="G258" s="80">
        <v>18629</v>
      </c>
      <c r="H258" s="80">
        <v>1027428</v>
      </c>
      <c r="I258" s="79"/>
    </row>
    <row r="259" spans="1:9" x14ac:dyDescent="0.25">
      <c r="A259" s="78" t="s">
        <v>1394</v>
      </c>
      <c r="B259" s="81" t="s">
        <v>1393</v>
      </c>
      <c r="C259" s="82">
        <v>300000003806283</v>
      </c>
      <c r="D259" s="81" t="s">
        <v>1094</v>
      </c>
      <c r="E259" s="81" t="s">
        <v>1090</v>
      </c>
      <c r="F259" s="79"/>
      <c r="G259" s="80">
        <v>18629</v>
      </c>
      <c r="H259" s="80">
        <v>1027428</v>
      </c>
      <c r="I259" s="79"/>
    </row>
    <row r="260" spans="1:9" x14ac:dyDescent="0.25">
      <c r="A260" s="78" t="s">
        <v>1394</v>
      </c>
      <c r="B260" s="81" t="s">
        <v>1393</v>
      </c>
      <c r="C260" s="82">
        <v>300000003806283</v>
      </c>
      <c r="D260" s="81" t="s">
        <v>1093</v>
      </c>
      <c r="E260" s="81" t="s">
        <v>1090</v>
      </c>
      <c r="F260" s="79"/>
      <c r="G260" s="80">
        <v>18629</v>
      </c>
      <c r="H260" s="80">
        <v>1027428</v>
      </c>
      <c r="I260" s="79"/>
    </row>
    <row r="261" spans="1:9" x14ac:dyDescent="0.25">
      <c r="A261" s="78" t="s">
        <v>1394</v>
      </c>
      <c r="B261" s="81" t="s">
        <v>1393</v>
      </c>
      <c r="C261" s="82">
        <v>300000003806283</v>
      </c>
      <c r="D261" s="81" t="s">
        <v>1091</v>
      </c>
      <c r="E261" s="81" t="s">
        <v>1090</v>
      </c>
      <c r="F261" s="79"/>
      <c r="G261" s="80">
        <v>18629</v>
      </c>
      <c r="H261" s="80">
        <v>1027428</v>
      </c>
      <c r="I261" s="79"/>
    </row>
    <row r="262" spans="1:9" ht="26.25" x14ac:dyDescent="0.25">
      <c r="A262" s="78" t="s">
        <v>1392</v>
      </c>
      <c r="B262" s="81" t="s">
        <v>1391</v>
      </c>
      <c r="C262" s="82">
        <v>300000003805722</v>
      </c>
      <c r="D262" s="81" t="s">
        <v>1094</v>
      </c>
      <c r="E262" s="81" t="s">
        <v>1090</v>
      </c>
      <c r="F262" s="79"/>
      <c r="G262" s="80">
        <v>18629</v>
      </c>
      <c r="H262" s="80">
        <v>1027428</v>
      </c>
      <c r="I262" s="79"/>
    </row>
    <row r="263" spans="1:9" ht="26.25" x14ac:dyDescent="0.25">
      <c r="A263" s="78" t="s">
        <v>1392</v>
      </c>
      <c r="B263" s="81" t="s">
        <v>1391</v>
      </c>
      <c r="C263" s="82">
        <v>300000003805722</v>
      </c>
      <c r="D263" s="81" t="s">
        <v>1093</v>
      </c>
      <c r="E263" s="81" t="s">
        <v>1090</v>
      </c>
      <c r="F263" s="79"/>
      <c r="G263" s="80">
        <v>18629</v>
      </c>
      <c r="H263" s="80">
        <v>1027428</v>
      </c>
      <c r="I263" s="79"/>
    </row>
    <row r="264" spans="1:9" ht="26.25" x14ac:dyDescent="0.25">
      <c r="A264" s="78" t="s">
        <v>1392</v>
      </c>
      <c r="B264" s="81" t="s">
        <v>1391</v>
      </c>
      <c r="C264" s="82">
        <v>300000003805722</v>
      </c>
      <c r="D264" s="81" t="s">
        <v>1091</v>
      </c>
      <c r="E264" s="81" t="s">
        <v>1090</v>
      </c>
      <c r="F264" s="79"/>
      <c r="G264" s="80">
        <v>18629</v>
      </c>
      <c r="H264" s="80">
        <v>1027428</v>
      </c>
      <c r="I264" s="79"/>
    </row>
    <row r="265" spans="1:9" x14ac:dyDescent="0.25">
      <c r="A265" s="78" t="s">
        <v>1390</v>
      </c>
      <c r="B265" s="81" t="s">
        <v>1389</v>
      </c>
      <c r="C265" s="82">
        <v>300000032030626</v>
      </c>
      <c r="D265" s="81" t="s">
        <v>1094</v>
      </c>
      <c r="E265" s="81" t="s">
        <v>1090</v>
      </c>
      <c r="F265" s="79"/>
      <c r="G265" s="80">
        <v>18629</v>
      </c>
      <c r="H265" s="80">
        <v>1027428</v>
      </c>
      <c r="I265" s="79"/>
    </row>
    <row r="266" spans="1:9" x14ac:dyDescent="0.25">
      <c r="A266" s="78" t="s">
        <v>1390</v>
      </c>
      <c r="B266" s="81" t="s">
        <v>1389</v>
      </c>
      <c r="C266" s="82">
        <v>300000032030626</v>
      </c>
      <c r="D266" s="81" t="s">
        <v>1093</v>
      </c>
      <c r="E266" s="81" t="s">
        <v>1090</v>
      </c>
      <c r="F266" s="79"/>
      <c r="G266" s="80">
        <v>18629</v>
      </c>
      <c r="H266" s="80">
        <v>1027428</v>
      </c>
      <c r="I266" s="79"/>
    </row>
    <row r="267" spans="1:9" x14ac:dyDescent="0.25">
      <c r="A267" s="78" t="s">
        <v>1390</v>
      </c>
      <c r="B267" s="81" t="s">
        <v>1389</v>
      </c>
      <c r="C267" s="82">
        <v>300000032030626</v>
      </c>
      <c r="D267" s="81" t="s">
        <v>1091</v>
      </c>
      <c r="E267" s="81" t="s">
        <v>1090</v>
      </c>
      <c r="F267" s="79"/>
      <c r="G267" s="80">
        <v>18629</v>
      </c>
      <c r="H267" s="80">
        <v>1027428</v>
      </c>
      <c r="I267" s="79"/>
    </row>
    <row r="268" spans="1:9" x14ac:dyDescent="0.25">
      <c r="A268" s="78" t="s">
        <v>1388</v>
      </c>
      <c r="B268" s="81" t="s">
        <v>1387</v>
      </c>
      <c r="C268" s="82">
        <v>300000003805997</v>
      </c>
      <c r="D268" s="81" t="s">
        <v>1094</v>
      </c>
      <c r="E268" s="81" t="s">
        <v>1090</v>
      </c>
      <c r="F268" s="79"/>
      <c r="G268" s="80">
        <v>18629</v>
      </c>
      <c r="H268" s="80">
        <v>1027428</v>
      </c>
      <c r="I268" s="79"/>
    </row>
    <row r="269" spans="1:9" x14ac:dyDescent="0.25">
      <c r="A269" s="78" t="s">
        <v>1388</v>
      </c>
      <c r="B269" s="81" t="s">
        <v>1387</v>
      </c>
      <c r="C269" s="82">
        <v>300000003805997</v>
      </c>
      <c r="D269" s="81" t="s">
        <v>1093</v>
      </c>
      <c r="E269" s="81" t="s">
        <v>1090</v>
      </c>
      <c r="F269" s="79"/>
      <c r="G269" s="80">
        <v>18629</v>
      </c>
      <c r="H269" s="80">
        <v>1027428</v>
      </c>
      <c r="I269" s="79"/>
    </row>
    <row r="270" spans="1:9" x14ac:dyDescent="0.25">
      <c r="A270" s="78" t="s">
        <v>1388</v>
      </c>
      <c r="B270" s="81" t="s">
        <v>1387</v>
      </c>
      <c r="C270" s="82">
        <v>300000003805997</v>
      </c>
      <c r="D270" s="81" t="s">
        <v>1091</v>
      </c>
      <c r="E270" s="81" t="s">
        <v>1090</v>
      </c>
      <c r="F270" s="79"/>
      <c r="G270" s="80">
        <v>18629</v>
      </c>
      <c r="H270" s="80">
        <v>1027428</v>
      </c>
      <c r="I270" s="79"/>
    </row>
    <row r="271" spans="1:9" x14ac:dyDescent="0.25">
      <c r="A271" s="78" t="s">
        <v>1386</v>
      </c>
      <c r="B271" s="81" t="s">
        <v>1385</v>
      </c>
      <c r="C271" s="82">
        <v>300000003767890</v>
      </c>
      <c r="D271" s="81" t="s">
        <v>1094</v>
      </c>
      <c r="E271" s="81" t="s">
        <v>1090</v>
      </c>
      <c r="F271" s="79"/>
      <c r="G271" s="80">
        <v>18629</v>
      </c>
      <c r="H271" s="80">
        <v>1027428</v>
      </c>
      <c r="I271" s="79"/>
    </row>
    <row r="272" spans="1:9" x14ac:dyDescent="0.25">
      <c r="A272" s="78" t="s">
        <v>1386</v>
      </c>
      <c r="B272" s="81" t="s">
        <v>1385</v>
      </c>
      <c r="C272" s="82">
        <v>300000003767890</v>
      </c>
      <c r="D272" s="81" t="s">
        <v>1093</v>
      </c>
      <c r="E272" s="81" t="s">
        <v>1090</v>
      </c>
      <c r="F272" s="79"/>
      <c r="G272" s="80">
        <v>18629</v>
      </c>
      <c r="H272" s="80">
        <v>1027428</v>
      </c>
      <c r="I272" s="79"/>
    </row>
    <row r="273" spans="1:9" x14ac:dyDescent="0.25">
      <c r="A273" s="78" t="s">
        <v>1386</v>
      </c>
      <c r="B273" s="81" t="s">
        <v>1385</v>
      </c>
      <c r="C273" s="82">
        <v>300000003767890</v>
      </c>
      <c r="D273" s="81" t="s">
        <v>1091</v>
      </c>
      <c r="E273" s="81" t="s">
        <v>1090</v>
      </c>
      <c r="F273" s="79"/>
      <c r="G273" s="80">
        <v>18629</v>
      </c>
      <c r="H273" s="80">
        <v>1027428</v>
      </c>
      <c r="I273" s="79"/>
    </row>
    <row r="274" spans="1:9" x14ac:dyDescent="0.25">
      <c r="A274" s="78" t="s">
        <v>1384</v>
      </c>
      <c r="B274" s="81" t="s">
        <v>1383</v>
      </c>
      <c r="C274" s="82">
        <v>300000003805198</v>
      </c>
      <c r="D274" s="81" t="s">
        <v>1094</v>
      </c>
      <c r="E274" s="81" t="s">
        <v>1090</v>
      </c>
      <c r="F274" s="79"/>
      <c r="G274" s="80">
        <v>18629</v>
      </c>
      <c r="H274" s="80">
        <v>1027428</v>
      </c>
      <c r="I274" s="79"/>
    </row>
    <row r="275" spans="1:9" x14ac:dyDescent="0.25">
      <c r="A275" s="78" t="s">
        <v>1384</v>
      </c>
      <c r="B275" s="81" t="s">
        <v>1383</v>
      </c>
      <c r="C275" s="82">
        <v>300000003805198</v>
      </c>
      <c r="D275" s="81" t="s">
        <v>1093</v>
      </c>
      <c r="E275" s="81" t="s">
        <v>1090</v>
      </c>
      <c r="F275" s="79"/>
      <c r="G275" s="80">
        <v>18629</v>
      </c>
      <c r="H275" s="80">
        <v>1027428</v>
      </c>
      <c r="I275" s="79"/>
    </row>
    <row r="276" spans="1:9" x14ac:dyDescent="0.25">
      <c r="A276" s="78" t="s">
        <v>1384</v>
      </c>
      <c r="B276" s="81" t="s">
        <v>1383</v>
      </c>
      <c r="C276" s="82">
        <v>300000003805198</v>
      </c>
      <c r="D276" s="81" t="s">
        <v>1091</v>
      </c>
      <c r="E276" s="81" t="s">
        <v>1090</v>
      </c>
      <c r="F276" s="79"/>
      <c r="G276" s="80">
        <v>18629</v>
      </c>
      <c r="H276" s="80">
        <v>1027428</v>
      </c>
      <c r="I276" s="79"/>
    </row>
    <row r="277" spans="1:9" x14ac:dyDescent="0.25">
      <c r="A277" s="78" t="s">
        <v>1382</v>
      </c>
      <c r="B277" s="81" t="s">
        <v>1381</v>
      </c>
      <c r="C277" s="82">
        <v>300000003805572</v>
      </c>
      <c r="D277" s="81" t="s">
        <v>1094</v>
      </c>
      <c r="E277" s="81" t="s">
        <v>1090</v>
      </c>
      <c r="F277" s="79"/>
      <c r="G277" s="80">
        <v>18629</v>
      </c>
      <c r="H277" s="80">
        <v>1027428</v>
      </c>
      <c r="I277" s="79"/>
    </row>
    <row r="278" spans="1:9" x14ac:dyDescent="0.25">
      <c r="A278" s="78" t="s">
        <v>1382</v>
      </c>
      <c r="B278" s="81" t="s">
        <v>1381</v>
      </c>
      <c r="C278" s="82">
        <v>300000003805572</v>
      </c>
      <c r="D278" s="81" t="s">
        <v>1093</v>
      </c>
      <c r="E278" s="81" t="s">
        <v>1090</v>
      </c>
      <c r="F278" s="79"/>
      <c r="G278" s="80">
        <v>18629</v>
      </c>
      <c r="H278" s="80">
        <v>1027428</v>
      </c>
      <c r="I278" s="79"/>
    </row>
    <row r="279" spans="1:9" x14ac:dyDescent="0.25">
      <c r="A279" s="78" t="s">
        <v>1382</v>
      </c>
      <c r="B279" s="81" t="s">
        <v>1381</v>
      </c>
      <c r="C279" s="82">
        <v>300000003805572</v>
      </c>
      <c r="D279" s="81" t="s">
        <v>1091</v>
      </c>
      <c r="E279" s="81" t="s">
        <v>1090</v>
      </c>
      <c r="F279" s="79"/>
      <c r="G279" s="80">
        <v>18629</v>
      </c>
      <c r="H279" s="80">
        <v>1027428</v>
      </c>
      <c r="I279" s="79"/>
    </row>
    <row r="280" spans="1:9" x14ac:dyDescent="0.25">
      <c r="A280" s="78" t="s">
        <v>1380</v>
      </c>
      <c r="B280" s="81" t="s">
        <v>1379</v>
      </c>
      <c r="C280" s="82">
        <v>300000003805414</v>
      </c>
      <c r="D280" s="81" t="s">
        <v>1094</v>
      </c>
      <c r="E280" s="81" t="s">
        <v>1090</v>
      </c>
      <c r="F280" s="79"/>
      <c r="G280" s="80">
        <v>18629</v>
      </c>
      <c r="H280" s="80">
        <v>1027428</v>
      </c>
      <c r="I280" s="79"/>
    </row>
    <row r="281" spans="1:9" x14ac:dyDescent="0.25">
      <c r="A281" s="78" t="s">
        <v>1380</v>
      </c>
      <c r="B281" s="81" t="s">
        <v>1379</v>
      </c>
      <c r="C281" s="82">
        <v>300000003805414</v>
      </c>
      <c r="D281" s="81" t="s">
        <v>1093</v>
      </c>
      <c r="E281" s="81" t="s">
        <v>1090</v>
      </c>
      <c r="F281" s="79"/>
      <c r="G281" s="80">
        <v>18629</v>
      </c>
      <c r="H281" s="80">
        <v>1027428</v>
      </c>
      <c r="I281" s="79"/>
    </row>
    <row r="282" spans="1:9" x14ac:dyDescent="0.25">
      <c r="A282" s="78" t="s">
        <v>1380</v>
      </c>
      <c r="B282" s="81" t="s">
        <v>1379</v>
      </c>
      <c r="C282" s="82">
        <v>300000003805414</v>
      </c>
      <c r="D282" s="81" t="s">
        <v>1091</v>
      </c>
      <c r="E282" s="81" t="s">
        <v>1090</v>
      </c>
      <c r="F282" s="79"/>
      <c r="G282" s="80">
        <v>18629</v>
      </c>
      <c r="H282" s="80">
        <v>1027428</v>
      </c>
      <c r="I282" s="79"/>
    </row>
    <row r="283" spans="1:9" x14ac:dyDescent="0.25">
      <c r="A283" s="78" t="s">
        <v>1378</v>
      </c>
      <c r="B283" s="81" t="s">
        <v>1377</v>
      </c>
      <c r="C283" s="82">
        <v>300000003806052</v>
      </c>
      <c r="D283" s="81" t="s">
        <v>1094</v>
      </c>
      <c r="E283" s="81" t="s">
        <v>1090</v>
      </c>
      <c r="F283" s="79"/>
      <c r="G283" s="80">
        <v>18629</v>
      </c>
      <c r="H283" s="80">
        <v>1027428</v>
      </c>
      <c r="I283" s="79"/>
    </row>
    <row r="284" spans="1:9" x14ac:dyDescent="0.25">
      <c r="A284" s="78" t="s">
        <v>1378</v>
      </c>
      <c r="B284" s="81" t="s">
        <v>1377</v>
      </c>
      <c r="C284" s="82">
        <v>300000003806052</v>
      </c>
      <c r="D284" s="81" t="s">
        <v>1093</v>
      </c>
      <c r="E284" s="81" t="s">
        <v>1090</v>
      </c>
      <c r="F284" s="79"/>
      <c r="G284" s="80">
        <v>18629</v>
      </c>
      <c r="H284" s="80">
        <v>1027428</v>
      </c>
      <c r="I284" s="79"/>
    </row>
    <row r="285" spans="1:9" x14ac:dyDescent="0.25">
      <c r="A285" s="78" t="s">
        <v>1378</v>
      </c>
      <c r="B285" s="81" t="s">
        <v>1377</v>
      </c>
      <c r="C285" s="82">
        <v>300000003806052</v>
      </c>
      <c r="D285" s="81" t="s">
        <v>1091</v>
      </c>
      <c r="E285" s="81" t="s">
        <v>1090</v>
      </c>
      <c r="F285" s="79"/>
      <c r="G285" s="80">
        <v>18629</v>
      </c>
      <c r="H285" s="80">
        <v>1027428</v>
      </c>
      <c r="I285" s="79"/>
    </row>
    <row r="286" spans="1:9" x14ac:dyDescent="0.25">
      <c r="A286" s="78" t="s">
        <v>1376</v>
      </c>
      <c r="B286" s="81" t="s">
        <v>1375</v>
      </c>
      <c r="C286" s="82">
        <v>300000003805865</v>
      </c>
      <c r="D286" s="81" t="s">
        <v>1094</v>
      </c>
      <c r="E286" s="81" t="s">
        <v>1090</v>
      </c>
      <c r="F286" s="79"/>
      <c r="G286" s="80">
        <v>18629</v>
      </c>
      <c r="H286" s="80">
        <v>1027428</v>
      </c>
      <c r="I286" s="79"/>
    </row>
    <row r="287" spans="1:9" x14ac:dyDescent="0.25">
      <c r="A287" s="78" t="s">
        <v>1376</v>
      </c>
      <c r="B287" s="81" t="s">
        <v>1375</v>
      </c>
      <c r="C287" s="82">
        <v>300000003805865</v>
      </c>
      <c r="D287" s="81" t="s">
        <v>1093</v>
      </c>
      <c r="E287" s="81" t="s">
        <v>1090</v>
      </c>
      <c r="F287" s="79"/>
      <c r="G287" s="80">
        <v>18629</v>
      </c>
      <c r="H287" s="80">
        <v>1027428</v>
      </c>
      <c r="I287" s="79"/>
    </row>
    <row r="288" spans="1:9" x14ac:dyDescent="0.25">
      <c r="A288" s="78" t="s">
        <v>1376</v>
      </c>
      <c r="B288" s="81" t="s">
        <v>1375</v>
      </c>
      <c r="C288" s="82">
        <v>300000003805865</v>
      </c>
      <c r="D288" s="81" t="s">
        <v>1091</v>
      </c>
      <c r="E288" s="81" t="s">
        <v>1090</v>
      </c>
      <c r="F288" s="79"/>
      <c r="G288" s="80">
        <v>18629</v>
      </c>
      <c r="H288" s="80">
        <v>1027428</v>
      </c>
      <c r="I288" s="79"/>
    </row>
    <row r="289" spans="1:9" x14ac:dyDescent="0.25">
      <c r="A289" s="78" t="s">
        <v>1374</v>
      </c>
      <c r="B289" s="81" t="s">
        <v>1373</v>
      </c>
      <c r="C289" s="82">
        <v>300000003805898</v>
      </c>
      <c r="D289" s="81" t="s">
        <v>1094</v>
      </c>
      <c r="E289" s="81" t="s">
        <v>1090</v>
      </c>
      <c r="F289" s="79"/>
      <c r="G289" s="80">
        <v>18629</v>
      </c>
      <c r="H289" s="80">
        <v>1027428</v>
      </c>
      <c r="I289" s="79"/>
    </row>
    <row r="290" spans="1:9" x14ac:dyDescent="0.25">
      <c r="A290" s="78" t="s">
        <v>1374</v>
      </c>
      <c r="B290" s="81" t="s">
        <v>1373</v>
      </c>
      <c r="C290" s="82">
        <v>300000003805898</v>
      </c>
      <c r="D290" s="81" t="s">
        <v>1093</v>
      </c>
      <c r="E290" s="81" t="s">
        <v>1090</v>
      </c>
      <c r="F290" s="79"/>
      <c r="G290" s="80">
        <v>18629</v>
      </c>
      <c r="H290" s="80">
        <v>1027428</v>
      </c>
      <c r="I290" s="79"/>
    </row>
    <row r="291" spans="1:9" x14ac:dyDescent="0.25">
      <c r="A291" s="78" t="s">
        <v>1374</v>
      </c>
      <c r="B291" s="81" t="s">
        <v>1373</v>
      </c>
      <c r="C291" s="82">
        <v>300000003805898</v>
      </c>
      <c r="D291" s="81" t="s">
        <v>1091</v>
      </c>
      <c r="E291" s="81" t="s">
        <v>1090</v>
      </c>
      <c r="F291" s="79"/>
      <c r="G291" s="80">
        <v>18629</v>
      </c>
      <c r="H291" s="80">
        <v>1027428</v>
      </c>
      <c r="I291" s="79"/>
    </row>
    <row r="292" spans="1:9" x14ac:dyDescent="0.25">
      <c r="A292" s="78" t="s">
        <v>1372</v>
      </c>
      <c r="B292" s="81" t="s">
        <v>1371</v>
      </c>
      <c r="C292" s="82">
        <v>300000003805487</v>
      </c>
      <c r="D292" s="81" t="s">
        <v>1094</v>
      </c>
      <c r="E292" s="81" t="s">
        <v>1090</v>
      </c>
      <c r="F292" s="79"/>
      <c r="G292" s="80">
        <v>18629</v>
      </c>
      <c r="H292" s="80">
        <v>1027428</v>
      </c>
      <c r="I292" s="79"/>
    </row>
    <row r="293" spans="1:9" x14ac:dyDescent="0.25">
      <c r="A293" s="78" t="s">
        <v>1372</v>
      </c>
      <c r="B293" s="81" t="s">
        <v>1371</v>
      </c>
      <c r="C293" s="82">
        <v>300000003805487</v>
      </c>
      <c r="D293" s="81" t="s">
        <v>1093</v>
      </c>
      <c r="E293" s="81" t="s">
        <v>1090</v>
      </c>
      <c r="F293" s="79"/>
      <c r="G293" s="80">
        <v>18629</v>
      </c>
      <c r="H293" s="80">
        <v>1027428</v>
      </c>
      <c r="I293" s="79"/>
    </row>
    <row r="294" spans="1:9" x14ac:dyDescent="0.25">
      <c r="A294" s="78" t="s">
        <v>1372</v>
      </c>
      <c r="B294" s="81" t="s">
        <v>1371</v>
      </c>
      <c r="C294" s="82">
        <v>300000003805487</v>
      </c>
      <c r="D294" s="81" t="s">
        <v>1091</v>
      </c>
      <c r="E294" s="81" t="s">
        <v>1090</v>
      </c>
      <c r="F294" s="79"/>
      <c r="G294" s="80">
        <v>18629</v>
      </c>
      <c r="H294" s="80">
        <v>1027428</v>
      </c>
      <c r="I294" s="79"/>
    </row>
    <row r="295" spans="1:9" x14ac:dyDescent="0.25">
      <c r="A295" s="78" t="s">
        <v>1370</v>
      </c>
      <c r="B295" s="81" t="s">
        <v>1369</v>
      </c>
      <c r="C295" s="82">
        <v>300000003805023</v>
      </c>
      <c r="D295" s="81" t="s">
        <v>1094</v>
      </c>
      <c r="E295" s="81" t="s">
        <v>1090</v>
      </c>
      <c r="F295" s="79"/>
      <c r="G295" s="80">
        <v>18629</v>
      </c>
      <c r="H295" s="80">
        <v>1027428</v>
      </c>
      <c r="I295" s="79"/>
    </row>
    <row r="296" spans="1:9" x14ac:dyDescent="0.25">
      <c r="A296" s="78" t="s">
        <v>1370</v>
      </c>
      <c r="B296" s="81" t="s">
        <v>1369</v>
      </c>
      <c r="C296" s="82">
        <v>300000003805023</v>
      </c>
      <c r="D296" s="81" t="s">
        <v>1093</v>
      </c>
      <c r="E296" s="81" t="s">
        <v>1090</v>
      </c>
      <c r="F296" s="79"/>
      <c r="G296" s="80">
        <v>18629</v>
      </c>
      <c r="H296" s="80">
        <v>1027428</v>
      </c>
      <c r="I296" s="79"/>
    </row>
    <row r="297" spans="1:9" x14ac:dyDescent="0.25">
      <c r="A297" s="78" t="s">
        <v>1370</v>
      </c>
      <c r="B297" s="81" t="s">
        <v>1369</v>
      </c>
      <c r="C297" s="82">
        <v>300000003805023</v>
      </c>
      <c r="D297" s="81" t="s">
        <v>1091</v>
      </c>
      <c r="E297" s="81" t="s">
        <v>1090</v>
      </c>
      <c r="F297" s="79"/>
      <c r="G297" s="80">
        <v>18629</v>
      </c>
      <c r="H297" s="80">
        <v>1027428</v>
      </c>
      <c r="I297" s="79"/>
    </row>
    <row r="298" spans="1:9" x14ac:dyDescent="0.25">
      <c r="A298" s="78" t="s">
        <v>1368</v>
      </c>
      <c r="B298" s="81" t="s">
        <v>1367</v>
      </c>
      <c r="C298" s="82">
        <v>300000003805400</v>
      </c>
      <c r="D298" s="81" t="s">
        <v>1094</v>
      </c>
      <c r="E298" s="81" t="s">
        <v>1090</v>
      </c>
      <c r="F298" s="79"/>
      <c r="G298" s="80">
        <v>18629</v>
      </c>
      <c r="H298" s="80">
        <v>1027428</v>
      </c>
      <c r="I298" s="79"/>
    </row>
    <row r="299" spans="1:9" x14ac:dyDescent="0.25">
      <c r="A299" s="78" t="s">
        <v>1368</v>
      </c>
      <c r="B299" s="81" t="s">
        <v>1367</v>
      </c>
      <c r="C299" s="82">
        <v>300000003805400</v>
      </c>
      <c r="D299" s="81" t="s">
        <v>1093</v>
      </c>
      <c r="E299" s="81" t="s">
        <v>1090</v>
      </c>
      <c r="F299" s="79"/>
      <c r="G299" s="80">
        <v>18629</v>
      </c>
      <c r="H299" s="80">
        <v>1027428</v>
      </c>
      <c r="I299" s="79"/>
    </row>
    <row r="300" spans="1:9" x14ac:dyDescent="0.25">
      <c r="A300" s="78" t="s">
        <v>1368</v>
      </c>
      <c r="B300" s="81" t="s">
        <v>1367</v>
      </c>
      <c r="C300" s="82">
        <v>300000003805400</v>
      </c>
      <c r="D300" s="81" t="s">
        <v>1091</v>
      </c>
      <c r="E300" s="81" t="s">
        <v>1090</v>
      </c>
      <c r="F300" s="79"/>
      <c r="G300" s="80">
        <v>18629</v>
      </c>
      <c r="H300" s="80">
        <v>1027428</v>
      </c>
      <c r="I300" s="79"/>
    </row>
    <row r="301" spans="1:9" x14ac:dyDescent="0.25">
      <c r="A301" s="78" t="s">
        <v>1366</v>
      </c>
      <c r="B301" s="81" t="s">
        <v>1365</v>
      </c>
      <c r="C301" s="82">
        <v>300000003805682</v>
      </c>
      <c r="D301" s="81" t="s">
        <v>1094</v>
      </c>
      <c r="E301" s="81" t="s">
        <v>1090</v>
      </c>
      <c r="F301" s="79"/>
      <c r="G301" s="80">
        <v>18629</v>
      </c>
      <c r="H301" s="80">
        <v>1027428</v>
      </c>
      <c r="I301" s="79"/>
    </row>
    <row r="302" spans="1:9" x14ac:dyDescent="0.25">
      <c r="A302" s="78" t="s">
        <v>1366</v>
      </c>
      <c r="B302" s="81" t="s">
        <v>1365</v>
      </c>
      <c r="C302" s="82">
        <v>300000003805682</v>
      </c>
      <c r="D302" s="81" t="s">
        <v>1093</v>
      </c>
      <c r="E302" s="81" t="s">
        <v>1090</v>
      </c>
      <c r="F302" s="79"/>
      <c r="G302" s="80">
        <v>18629</v>
      </c>
      <c r="H302" s="80">
        <v>1027428</v>
      </c>
      <c r="I302" s="79"/>
    </row>
    <row r="303" spans="1:9" x14ac:dyDescent="0.25">
      <c r="A303" s="78" t="s">
        <v>1366</v>
      </c>
      <c r="B303" s="81" t="s">
        <v>1365</v>
      </c>
      <c r="C303" s="82">
        <v>300000003805682</v>
      </c>
      <c r="D303" s="81" t="s">
        <v>1091</v>
      </c>
      <c r="E303" s="81" t="s">
        <v>1090</v>
      </c>
      <c r="F303" s="79"/>
      <c r="G303" s="80">
        <v>18629</v>
      </c>
      <c r="H303" s="80">
        <v>1027428</v>
      </c>
      <c r="I303" s="79"/>
    </row>
    <row r="304" spans="1:9" x14ac:dyDescent="0.25">
      <c r="A304" s="78" t="s">
        <v>1364</v>
      </c>
      <c r="B304" s="81" t="s">
        <v>1363</v>
      </c>
      <c r="C304" s="82">
        <v>300000003806030</v>
      </c>
      <c r="D304" s="81" t="s">
        <v>1094</v>
      </c>
      <c r="E304" s="81" t="s">
        <v>1090</v>
      </c>
      <c r="F304" s="79"/>
      <c r="G304" s="80">
        <v>18629</v>
      </c>
      <c r="H304" s="80">
        <v>1027428</v>
      </c>
      <c r="I304" s="79"/>
    </row>
    <row r="305" spans="1:9" x14ac:dyDescent="0.25">
      <c r="A305" s="78" t="s">
        <v>1364</v>
      </c>
      <c r="B305" s="81" t="s">
        <v>1363</v>
      </c>
      <c r="C305" s="82">
        <v>300000003806030</v>
      </c>
      <c r="D305" s="81" t="s">
        <v>1093</v>
      </c>
      <c r="E305" s="81" t="s">
        <v>1090</v>
      </c>
      <c r="F305" s="79"/>
      <c r="G305" s="80">
        <v>18629</v>
      </c>
      <c r="H305" s="80">
        <v>1027428</v>
      </c>
      <c r="I305" s="79"/>
    </row>
    <row r="306" spans="1:9" x14ac:dyDescent="0.25">
      <c r="A306" s="78" t="s">
        <v>1364</v>
      </c>
      <c r="B306" s="81" t="s">
        <v>1363</v>
      </c>
      <c r="C306" s="82">
        <v>300000003806030</v>
      </c>
      <c r="D306" s="81" t="s">
        <v>1091</v>
      </c>
      <c r="E306" s="81" t="s">
        <v>1090</v>
      </c>
      <c r="F306" s="79"/>
      <c r="G306" s="80">
        <v>18629</v>
      </c>
      <c r="H306" s="80">
        <v>1027428</v>
      </c>
      <c r="I306" s="79"/>
    </row>
    <row r="307" spans="1:9" x14ac:dyDescent="0.25">
      <c r="A307" s="78" t="s">
        <v>1362</v>
      </c>
      <c r="B307" s="81" t="s">
        <v>1361</v>
      </c>
      <c r="C307" s="82">
        <v>300000003767892</v>
      </c>
      <c r="D307" s="81" t="s">
        <v>1094</v>
      </c>
      <c r="E307" s="81" t="s">
        <v>1090</v>
      </c>
      <c r="F307" s="79"/>
      <c r="G307" s="80">
        <v>18629</v>
      </c>
      <c r="H307" s="80">
        <v>1027428</v>
      </c>
      <c r="I307" s="79"/>
    </row>
    <row r="308" spans="1:9" x14ac:dyDescent="0.25">
      <c r="A308" s="78" t="s">
        <v>1362</v>
      </c>
      <c r="B308" s="81" t="s">
        <v>1361</v>
      </c>
      <c r="C308" s="82">
        <v>300000003767892</v>
      </c>
      <c r="D308" s="81" t="s">
        <v>1093</v>
      </c>
      <c r="E308" s="81" t="s">
        <v>1090</v>
      </c>
      <c r="F308" s="79"/>
      <c r="G308" s="80">
        <v>18629</v>
      </c>
      <c r="H308" s="80">
        <v>1027428</v>
      </c>
      <c r="I308" s="79"/>
    </row>
    <row r="309" spans="1:9" x14ac:dyDescent="0.25">
      <c r="A309" s="78" t="s">
        <v>1362</v>
      </c>
      <c r="B309" s="81" t="s">
        <v>1361</v>
      </c>
      <c r="C309" s="82">
        <v>300000003767892</v>
      </c>
      <c r="D309" s="81" t="s">
        <v>1091</v>
      </c>
      <c r="E309" s="81" t="s">
        <v>1090</v>
      </c>
      <c r="F309" s="79"/>
      <c r="G309" s="80">
        <v>18629</v>
      </c>
      <c r="H309" s="80">
        <v>1027428</v>
      </c>
      <c r="I309" s="79"/>
    </row>
    <row r="310" spans="1:9" x14ac:dyDescent="0.25">
      <c r="A310" s="78" t="s">
        <v>1360</v>
      </c>
      <c r="B310" s="81" t="s">
        <v>1359</v>
      </c>
      <c r="C310" s="82">
        <v>300000003767979</v>
      </c>
      <c r="D310" s="81" t="s">
        <v>1094</v>
      </c>
      <c r="E310" s="81" t="s">
        <v>1090</v>
      </c>
      <c r="F310" s="79"/>
      <c r="G310" s="80">
        <v>18629</v>
      </c>
      <c r="H310" s="80">
        <v>1027428</v>
      </c>
      <c r="I310" s="79"/>
    </row>
    <row r="311" spans="1:9" x14ac:dyDescent="0.25">
      <c r="A311" s="78" t="s">
        <v>1360</v>
      </c>
      <c r="B311" s="81" t="s">
        <v>1359</v>
      </c>
      <c r="C311" s="82">
        <v>300000003767979</v>
      </c>
      <c r="D311" s="81" t="s">
        <v>1093</v>
      </c>
      <c r="E311" s="81" t="s">
        <v>1090</v>
      </c>
      <c r="F311" s="79"/>
      <c r="G311" s="80">
        <v>18629</v>
      </c>
      <c r="H311" s="80">
        <v>1027428</v>
      </c>
      <c r="I311" s="79"/>
    </row>
    <row r="312" spans="1:9" x14ac:dyDescent="0.25">
      <c r="A312" s="78" t="s">
        <v>1360</v>
      </c>
      <c r="B312" s="81" t="s">
        <v>1359</v>
      </c>
      <c r="C312" s="82">
        <v>300000003767979</v>
      </c>
      <c r="D312" s="81" t="s">
        <v>1091</v>
      </c>
      <c r="E312" s="81" t="s">
        <v>1090</v>
      </c>
      <c r="F312" s="79"/>
      <c r="G312" s="80">
        <v>18629</v>
      </c>
      <c r="H312" s="80">
        <v>1027428</v>
      </c>
      <c r="I312" s="79"/>
    </row>
    <row r="313" spans="1:9" x14ac:dyDescent="0.25">
      <c r="A313" s="78" t="s">
        <v>1358</v>
      </c>
      <c r="B313" s="81" t="s">
        <v>1357</v>
      </c>
      <c r="C313" s="82">
        <v>300000003805733</v>
      </c>
      <c r="D313" s="81" t="s">
        <v>1094</v>
      </c>
      <c r="E313" s="81" t="s">
        <v>1090</v>
      </c>
      <c r="F313" s="79"/>
      <c r="G313" s="80">
        <v>18629</v>
      </c>
      <c r="H313" s="80">
        <v>1027428</v>
      </c>
      <c r="I313" s="79"/>
    </row>
    <row r="314" spans="1:9" x14ac:dyDescent="0.25">
      <c r="A314" s="78" t="s">
        <v>1358</v>
      </c>
      <c r="B314" s="81" t="s">
        <v>1357</v>
      </c>
      <c r="C314" s="82">
        <v>300000003805733</v>
      </c>
      <c r="D314" s="81" t="s">
        <v>1093</v>
      </c>
      <c r="E314" s="81" t="s">
        <v>1090</v>
      </c>
      <c r="F314" s="79"/>
      <c r="G314" s="80">
        <v>18629</v>
      </c>
      <c r="H314" s="80">
        <v>1027428</v>
      </c>
      <c r="I314" s="79"/>
    </row>
    <row r="315" spans="1:9" x14ac:dyDescent="0.25">
      <c r="A315" s="78" t="s">
        <v>1358</v>
      </c>
      <c r="B315" s="81" t="s">
        <v>1357</v>
      </c>
      <c r="C315" s="82">
        <v>300000003805733</v>
      </c>
      <c r="D315" s="81" t="s">
        <v>1091</v>
      </c>
      <c r="E315" s="81" t="s">
        <v>1090</v>
      </c>
      <c r="F315" s="79"/>
      <c r="G315" s="80">
        <v>18629</v>
      </c>
      <c r="H315" s="80">
        <v>1027428</v>
      </c>
      <c r="I315" s="79"/>
    </row>
    <row r="316" spans="1:9" x14ac:dyDescent="0.25">
      <c r="A316" s="78" t="s">
        <v>1356</v>
      </c>
      <c r="B316" s="81" t="s">
        <v>1355</v>
      </c>
      <c r="C316" s="82">
        <v>300000003805176</v>
      </c>
      <c r="D316" s="81" t="s">
        <v>1094</v>
      </c>
      <c r="E316" s="81" t="s">
        <v>1090</v>
      </c>
      <c r="F316" s="79"/>
      <c r="G316" s="80">
        <v>18629</v>
      </c>
      <c r="H316" s="80">
        <v>1027428</v>
      </c>
      <c r="I316" s="79"/>
    </row>
    <row r="317" spans="1:9" x14ac:dyDescent="0.25">
      <c r="A317" s="78" t="s">
        <v>1356</v>
      </c>
      <c r="B317" s="81" t="s">
        <v>1355</v>
      </c>
      <c r="C317" s="82">
        <v>300000003805176</v>
      </c>
      <c r="D317" s="81" t="s">
        <v>1093</v>
      </c>
      <c r="E317" s="81" t="s">
        <v>1090</v>
      </c>
      <c r="F317" s="79"/>
      <c r="G317" s="80">
        <v>18629</v>
      </c>
      <c r="H317" s="80">
        <v>1027428</v>
      </c>
      <c r="I317" s="79"/>
    </row>
    <row r="318" spans="1:9" x14ac:dyDescent="0.25">
      <c r="A318" s="78" t="s">
        <v>1356</v>
      </c>
      <c r="B318" s="81" t="s">
        <v>1355</v>
      </c>
      <c r="C318" s="82">
        <v>300000003805176</v>
      </c>
      <c r="D318" s="81" t="s">
        <v>1091</v>
      </c>
      <c r="E318" s="81" t="s">
        <v>1090</v>
      </c>
      <c r="F318" s="79"/>
      <c r="G318" s="80">
        <v>18629</v>
      </c>
      <c r="H318" s="80">
        <v>1027428</v>
      </c>
      <c r="I318" s="79"/>
    </row>
    <row r="319" spans="1:9" x14ac:dyDescent="0.25">
      <c r="A319" s="78" t="s">
        <v>1354</v>
      </c>
      <c r="B319" s="81" t="s">
        <v>1353</v>
      </c>
      <c r="C319" s="82">
        <v>300000003805876</v>
      </c>
      <c r="D319" s="81" t="s">
        <v>1094</v>
      </c>
      <c r="E319" s="81" t="s">
        <v>1090</v>
      </c>
      <c r="F319" s="79"/>
      <c r="G319" s="80">
        <v>18629</v>
      </c>
      <c r="H319" s="80">
        <v>1027428</v>
      </c>
      <c r="I319" s="79"/>
    </row>
    <row r="320" spans="1:9" x14ac:dyDescent="0.25">
      <c r="A320" s="78" t="s">
        <v>1354</v>
      </c>
      <c r="B320" s="81" t="s">
        <v>1353</v>
      </c>
      <c r="C320" s="82">
        <v>300000003805876</v>
      </c>
      <c r="D320" s="81" t="s">
        <v>1093</v>
      </c>
      <c r="E320" s="81" t="s">
        <v>1090</v>
      </c>
      <c r="F320" s="79"/>
      <c r="G320" s="80">
        <v>18629</v>
      </c>
      <c r="H320" s="80">
        <v>1027428</v>
      </c>
      <c r="I320" s="79"/>
    </row>
    <row r="321" spans="1:9" x14ac:dyDescent="0.25">
      <c r="A321" s="78" t="s">
        <v>1354</v>
      </c>
      <c r="B321" s="81" t="s">
        <v>1353</v>
      </c>
      <c r="C321" s="82">
        <v>300000003805876</v>
      </c>
      <c r="D321" s="81" t="s">
        <v>1091</v>
      </c>
      <c r="E321" s="81" t="s">
        <v>1090</v>
      </c>
      <c r="F321" s="79"/>
      <c r="G321" s="80">
        <v>18629</v>
      </c>
      <c r="H321" s="80">
        <v>1027428</v>
      </c>
      <c r="I321" s="79"/>
    </row>
    <row r="322" spans="1:9" x14ac:dyDescent="0.25">
      <c r="A322" s="78" t="s">
        <v>1352</v>
      </c>
      <c r="B322" s="81" t="s">
        <v>1351</v>
      </c>
      <c r="C322" s="82">
        <v>300000003805044</v>
      </c>
      <c r="D322" s="81" t="s">
        <v>1094</v>
      </c>
      <c r="E322" s="81" t="s">
        <v>1090</v>
      </c>
      <c r="F322" s="79"/>
      <c r="G322" s="80">
        <v>18629</v>
      </c>
      <c r="H322" s="80">
        <v>1027428</v>
      </c>
      <c r="I322" s="79"/>
    </row>
    <row r="323" spans="1:9" x14ac:dyDescent="0.25">
      <c r="A323" s="78" t="s">
        <v>1352</v>
      </c>
      <c r="B323" s="81" t="s">
        <v>1351</v>
      </c>
      <c r="C323" s="82">
        <v>300000003805044</v>
      </c>
      <c r="D323" s="81" t="s">
        <v>1093</v>
      </c>
      <c r="E323" s="81" t="s">
        <v>1090</v>
      </c>
      <c r="F323" s="79"/>
      <c r="G323" s="80">
        <v>18629</v>
      </c>
      <c r="H323" s="80">
        <v>1027428</v>
      </c>
      <c r="I323" s="79"/>
    </row>
    <row r="324" spans="1:9" x14ac:dyDescent="0.25">
      <c r="A324" s="78" t="s">
        <v>1352</v>
      </c>
      <c r="B324" s="81" t="s">
        <v>1351</v>
      </c>
      <c r="C324" s="82">
        <v>300000003805044</v>
      </c>
      <c r="D324" s="81" t="s">
        <v>1091</v>
      </c>
      <c r="E324" s="81" t="s">
        <v>1090</v>
      </c>
      <c r="F324" s="79"/>
      <c r="G324" s="80">
        <v>18629</v>
      </c>
      <c r="H324" s="80">
        <v>1027428</v>
      </c>
      <c r="I324" s="79"/>
    </row>
    <row r="325" spans="1:9" x14ac:dyDescent="0.25">
      <c r="A325" s="78" t="s">
        <v>1350</v>
      </c>
      <c r="B325" s="81" t="s">
        <v>1349</v>
      </c>
      <c r="C325" s="82">
        <v>300000003805755</v>
      </c>
      <c r="D325" s="81" t="s">
        <v>1094</v>
      </c>
      <c r="E325" s="81" t="s">
        <v>1090</v>
      </c>
      <c r="F325" s="79"/>
      <c r="G325" s="80">
        <v>18629</v>
      </c>
      <c r="H325" s="80">
        <v>1027428</v>
      </c>
      <c r="I325" s="79"/>
    </row>
    <row r="326" spans="1:9" x14ac:dyDescent="0.25">
      <c r="A326" s="78" t="s">
        <v>1350</v>
      </c>
      <c r="B326" s="81" t="s">
        <v>1349</v>
      </c>
      <c r="C326" s="82">
        <v>300000003805755</v>
      </c>
      <c r="D326" s="81" t="s">
        <v>1093</v>
      </c>
      <c r="E326" s="81" t="s">
        <v>1090</v>
      </c>
      <c r="F326" s="79"/>
      <c r="G326" s="80">
        <v>18629</v>
      </c>
      <c r="H326" s="80">
        <v>1027428</v>
      </c>
      <c r="I326" s="79"/>
    </row>
    <row r="327" spans="1:9" x14ac:dyDescent="0.25">
      <c r="A327" s="78" t="s">
        <v>1350</v>
      </c>
      <c r="B327" s="81" t="s">
        <v>1349</v>
      </c>
      <c r="C327" s="82">
        <v>300000003805755</v>
      </c>
      <c r="D327" s="81" t="s">
        <v>1091</v>
      </c>
      <c r="E327" s="81" t="s">
        <v>1090</v>
      </c>
      <c r="F327" s="79"/>
      <c r="G327" s="80">
        <v>18629</v>
      </c>
      <c r="H327" s="80">
        <v>1027428</v>
      </c>
      <c r="I327" s="79"/>
    </row>
    <row r="328" spans="1:9" x14ac:dyDescent="0.25">
      <c r="A328" s="78" t="s">
        <v>1348</v>
      </c>
      <c r="B328" s="81" t="s">
        <v>1347</v>
      </c>
      <c r="C328" s="82">
        <v>300000003805854</v>
      </c>
      <c r="D328" s="81" t="s">
        <v>1094</v>
      </c>
      <c r="E328" s="81" t="s">
        <v>1090</v>
      </c>
      <c r="F328" s="79"/>
      <c r="G328" s="80">
        <v>18629</v>
      </c>
      <c r="H328" s="80">
        <v>1027428</v>
      </c>
      <c r="I328" s="79"/>
    </row>
    <row r="329" spans="1:9" x14ac:dyDescent="0.25">
      <c r="A329" s="78" t="s">
        <v>1348</v>
      </c>
      <c r="B329" s="81" t="s">
        <v>1347</v>
      </c>
      <c r="C329" s="82">
        <v>300000003805854</v>
      </c>
      <c r="D329" s="81" t="s">
        <v>1093</v>
      </c>
      <c r="E329" s="81" t="s">
        <v>1090</v>
      </c>
      <c r="F329" s="79"/>
      <c r="G329" s="80">
        <v>18629</v>
      </c>
      <c r="H329" s="80">
        <v>1027428</v>
      </c>
      <c r="I329" s="79"/>
    </row>
    <row r="330" spans="1:9" x14ac:dyDescent="0.25">
      <c r="A330" s="78" t="s">
        <v>1348</v>
      </c>
      <c r="B330" s="81" t="s">
        <v>1347</v>
      </c>
      <c r="C330" s="82">
        <v>300000003805854</v>
      </c>
      <c r="D330" s="81" t="s">
        <v>1091</v>
      </c>
      <c r="E330" s="81" t="s">
        <v>1090</v>
      </c>
      <c r="F330" s="79"/>
      <c r="G330" s="80">
        <v>18629</v>
      </c>
      <c r="H330" s="80">
        <v>1027428</v>
      </c>
      <c r="I330" s="79"/>
    </row>
    <row r="331" spans="1:9" x14ac:dyDescent="0.25">
      <c r="A331" s="78" t="s">
        <v>1346</v>
      </c>
      <c r="B331" s="81" t="s">
        <v>1345</v>
      </c>
      <c r="C331" s="82">
        <v>300000003805810</v>
      </c>
      <c r="D331" s="81" t="s">
        <v>1094</v>
      </c>
      <c r="E331" s="81" t="s">
        <v>1090</v>
      </c>
      <c r="F331" s="79"/>
      <c r="G331" s="80">
        <v>18629</v>
      </c>
      <c r="H331" s="80">
        <v>1027428</v>
      </c>
      <c r="I331" s="79"/>
    </row>
    <row r="332" spans="1:9" x14ac:dyDescent="0.25">
      <c r="A332" s="78" t="s">
        <v>1346</v>
      </c>
      <c r="B332" s="81" t="s">
        <v>1345</v>
      </c>
      <c r="C332" s="82">
        <v>300000003805810</v>
      </c>
      <c r="D332" s="81" t="s">
        <v>1093</v>
      </c>
      <c r="E332" s="81" t="s">
        <v>1090</v>
      </c>
      <c r="F332" s="79"/>
      <c r="G332" s="80">
        <v>18629</v>
      </c>
      <c r="H332" s="80">
        <v>1027428</v>
      </c>
      <c r="I332" s="79"/>
    </row>
    <row r="333" spans="1:9" x14ac:dyDescent="0.25">
      <c r="A333" s="78" t="s">
        <v>1346</v>
      </c>
      <c r="B333" s="81" t="s">
        <v>1345</v>
      </c>
      <c r="C333" s="82">
        <v>300000003805810</v>
      </c>
      <c r="D333" s="81" t="s">
        <v>1091</v>
      </c>
      <c r="E333" s="81" t="s">
        <v>1090</v>
      </c>
      <c r="F333" s="79"/>
      <c r="G333" s="80">
        <v>18629</v>
      </c>
      <c r="H333" s="80">
        <v>1027428</v>
      </c>
      <c r="I333" s="79"/>
    </row>
    <row r="334" spans="1:9" x14ac:dyDescent="0.25">
      <c r="A334" s="78" t="s">
        <v>1344</v>
      </c>
      <c r="B334" s="81" t="s">
        <v>1343</v>
      </c>
      <c r="C334" s="82">
        <v>300000003806085</v>
      </c>
      <c r="D334" s="81" t="s">
        <v>1094</v>
      </c>
      <c r="E334" s="81" t="s">
        <v>1090</v>
      </c>
      <c r="F334" s="79"/>
      <c r="G334" s="80">
        <v>18629</v>
      </c>
      <c r="H334" s="80">
        <v>1027428</v>
      </c>
      <c r="I334" s="79"/>
    </row>
    <row r="335" spans="1:9" x14ac:dyDescent="0.25">
      <c r="A335" s="78" t="s">
        <v>1344</v>
      </c>
      <c r="B335" s="81" t="s">
        <v>1343</v>
      </c>
      <c r="C335" s="82">
        <v>300000003806085</v>
      </c>
      <c r="D335" s="81" t="s">
        <v>1093</v>
      </c>
      <c r="E335" s="81" t="s">
        <v>1090</v>
      </c>
      <c r="F335" s="79"/>
      <c r="G335" s="80">
        <v>18629</v>
      </c>
      <c r="H335" s="80">
        <v>1027428</v>
      </c>
      <c r="I335" s="79"/>
    </row>
    <row r="336" spans="1:9" x14ac:dyDescent="0.25">
      <c r="A336" s="78" t="s">
        <v>1344</v>
      </c>
      <c r="B336" s="81" t="s">
        <v>1343</v>
      </c>
      <c r="C336" s="82">
        <v>300000003806085</v>
      </c>
      <c r="D336" s="81" t="s">
        <v>1091</v>
      </c>
      <c r="E336" s="81" t="s">
        <v>1090</v>
      </c>
      <c r="F336" s="79"/>
      <c r="G336" s="80">
        <v>18629</v>
      </c>
      <c r="H336" s="80">
        <v>1027428</v>
      </c>
      <c r="I336" s="79"/>
    </row>
    <row r="337" spans="1:9" ht="26.25" x14ac:dyDescent="0.25">
      <c r="A337" s="78" t="s">
        <v>1342</v>
      </c>
      <c r="B337" s="81" t="s">
        <v>1341</v>
      </c>
      <c r="C337" s="82">
        <v>300000003805616</v>
      </c>
      <c r="D337" s="81" t="s">
        <v>1094</v>
      </c>
      <c r="E337" s="81" t="s">
        <v>1090</v>
      </c>
      <c r="F337" s="79"/>
      <c r="G337" s="80">
        <v>18629</v>
      </c>
      <c r="H337" s="80">
        <v>1027428</v>
      </c>
      <c r="I337" s="79"/>
    </row>
    <row r="338" spans="1:9" ht="26.25" x14ac:dyDescent="0.25">
      <c r="A338" s="78" t="s">
        <v>1342</v>
      </c>
      <c r="B338" s="81" t="s">
        <v>1341</v>
      </c>
      <c r="C338" s="82">
        <v>300000003805616</v>
      </c>
      <c r="D338" s="81" t="s">
        <v>1093</v>
      </c>
      <c r="E338" s="81" t="s">
        <v>1090</v>
      </c>
      <c r="F338" s="79"/>
      <c r="G338" s="80">
        <v>18629</v>
      </c>
      <c r="H338" s="80">
        <v>1027428</v>
      </c>
      <c r="I338" s="79"/>
    </row>
    <row r="339" spans="1:9" ht="26.25" x14ac:dyDescent="0.25">
      <c r="A339" s="78" t="s">
        <v>1342</v>
      </c>
      <c r="B339" s="81" t="s">
        <v>1341</v>
      </c>
      <c r="C339" s="82">
        <v>300000003805616</v>
      </c>
      <c r="D339" s="81" t="s">
        <v>1091</v>
      </c>
      <c r="E339" s="81" t="s">
        <v>1090</v>
      </c>
      <c r="F339" s="79"/>
      <c r="G339" s="80">
        <v>18629</v>
      </c>
      <c r="H339" s="80">
        <v>1027428</v>
      </c>
      <c r="I339" s="79"/>
    </row>
    <row r="340" spans="1:9" x14ac:dyDescent="0.25">
      <c r="A340" s="78" t="s">
        <v>1340</v>
      </c>
      <c r="B340" s="81" t="s">
        <v>1339</v>
      </c>
      <c r="C340" s="82">
        <v>300000003805639</v>
      </c>
      <c r="D340" s="81" t="s">
        <v>1094</v>
      </c>
      <c r="E340" s="81" t="s">
        <v>1090</v>
      </c>
      <c r="F340" s="79"/>
      <c r="G340" s="80">
        <v>18629</v>
      </c>
      <c r="H340" s="80">
        <v>1027428</v>
      </c>
      <c r="I340" s="79"/>
    </row>
    <row r="341" spans="1:9" x14ac:dyDescent="0.25">
      <c r="A341" s="78" t="s">
        <v>1340</v>
      </c>
      <c r="B341" s="81" t="s">
        <v>1339</v>
      </c>
      <c r="C341" s="82">
        <v>300000003805639</v>
      </c>
      <c r="D341" s="81" t="s">
        <v>1093</v>
      </c>
      <c r="E341" s="81" t="s">
        <v>1090</v>
      </c>
      <c r="F341" s="79"/>
      <c r="G341" s="80">
        <v>18629</v>
      </c>
      <c r="H341" s="80">
        <v>1027428</v>
      </c>
      <c r="I341" s="79"/>
    </row>
    <row r="342" spans="1:9" x14ac:dyDescent="0.25">
      <c r="A342" s="78" t="s">
        <v>1340</v>
      </c>
      <c r="B342" s="81" t="s">
        <v>1339</v>
      </c>
      <c r="C342" s="82">
        <v>300000003805639</v>
      </c>
      <c r="D342" s="81" t="s">
        <v>1091</v>
      </c>
      <c r="E342" s="81" t="s">
        <v>1090</v>
      </c>
      <c r="F342" s="79"/>
      <c r="G342" s="80">
        <v>18629</v>
      </c>
      <c r="H342" s="80">
        <v>1027428</v>
      </c>
      <c r="I342" s="79"/>
    </row>
    <row r="343" spans="1:9" x14ac:dyDescent="0.25">
      <c r="A343" s="78" t="s">
        <v>1338</v>
      </c>
      <c r="B343" s="81" t="s">
        <v>1337</v>
      </c>
      <c r="C343" s="82">
        <v>300000003806338</v>
      </c>
      <c r="D343" s="81" t="s">
        <v>1094</v>
      </c>
      <c r="E343" s="81" t="s">
        <v>1090</v>
      </c>
      <c r="F343" s="79"/>
      <c r="G343" s="80">
        <v>18629</v>
      </c>
      <c r="H343" s="80">
        <v>1027428</v>
      </c>
      <c r="I343" s="79"/>
    </row>
    <row r="344" spans="1:9" x14ac:dyDescent="0.25">
      <c r="A344" s="78" t="s">
        <v>1338</v>
      </c>
      <c r="B344" s="81" t="s">
        <v>1337</v>
      </c>
      <c r="C344" s="82">
        <v>300000003806338</v>
      </c>
      <c r="D344" s="81" t="s">
        <v>1093</v>
      </c>
      <c r="E344" s="81" t="s">
        <v>1090</v>
      </c>
      <c r="F344" s="79"/>
      <c r="G344" s="80">
        <v>18629</v>
      </c>
      <c r="H344" s="80">
        <v>1027428</v>
      </c>
      <c r="I344" s="79"/>
    </row>
    <row r="345" spans="1:9" x14ac:dyDescent="0.25">
      <c r="A345" s="78" t="s">
        <v>1338</v>
      </c>
      <c r="B345" s="81" t="s">
        <v>1337</v>
      </c>
      <c r="C345" s="82">
        <v>300000003806338</v>
      </c>
      <c r="D345" s="81" t="s">
        <v>1091</v>
      </c>
      <c r="E345" s="81" t="s">
        <v>1090</v>
      </c>
      <c r="F345" s="79"/>
      <c r="G345" s="80">
        <v>18629</v>
      </c>
      <c r="H345" s="80">
        <v>1027428</v>
      </c>
      <c r="I345" s="79"/>
    </row>
    <row r="346" spans="1:9" x14ac:dyDescent="0.25">
      <c r="A346" s="78" t="s">
        <v>1336</v>
      </c>
      <c r="B346" s="81" t="s">
        <v>1335</v>
      </c>
      <c r="C346" s="82">
        <v>300000003767914</v>
      </c>
      <c r="D346" s="81" t="s">
        <v>1094</v>
      </c>
      <c r="E346" s="81" t="s">
        <v>1090</v>
      </c>
      <c r="F346" s="79"/>
      <c r="G346" s="80">
        <v>18629</v>
      </c>
      <c r="H346" s="80">
        <v>1027428</v>
      </c>
      <c r="I346" s="79"/>
    </row>
    <row r="347" spans="1:9" x14ac:dyDescent="0.25">
      <c r="A347" s="78" t="s">
        <v>1336</v>
      </c>
      <c r="B347" s="81" t="s">
        <v>1335</v>
      </c>
      <c r="C347" s="82">
        <v>300000003767914</v>
      </c>
      <c r="D347" s="81" t="s">
        <v>1093</v>
      </c>
      <c r="E347" s="81" t="s">
        <v>1090</v>
      </c>
      <c r="F347" s="79"/>
      <c r="G347" s="80">
        <v>18629</v>
      </c>
      <c r="H347" s="80">
        <v>1027428</v>
      </c>
      <c r="I347" s="79"/>
    </row>
    <row r="348" spans="1:9" x14ac:dyDescent="0.25">
      <c r="A348" s="78" t="s">
        <v>1336</v>
      </c>
      <c r="B348" s="81" t="s">
        <v>1335</v>
      </c>
      <c r="C348" s="82">
        <v>300000003767914</v>
      </c>
      <c r="D348" s="81" t="s">
        <v>1091</v>
      </c>
      <c r="E348" s="81" t="s">
        <v>1090</v>
      </c>
      <c r="F348" s="79"/>
      <c r="G348" s="80">
        <v>18629</v>
      </c>
      <c r="H348" s="80">
        <v>1027428</v>
      </c>
      <c r="I348" s="79"/>
    </row>
    <row r="349" spans="1:9" ht="26.25" x14ac:dyDescent="0.25">
      <c r="A349" s="78" t="s">
        <v>1334</v>
      </c>
      <c r="B349" s="81" t="s">
        <v>1333</v>
      </c>
      <c r="C349" s="82">
        <v>300000003767805</v>
      </c>
      <c r="D349" s="81" t="s">
        <v>1094</v>
      </c>
      <c r="E349" s="81" t="s">
        <v>1090</v>
      </c>
      <c r="F349" s="79"/>
      <c r="G349" s="80">
        <v>18629</v>
      </c>
      <c r="H349" s="80">
        <v>1027428</v>
      </c>
      <c r="I349" s="79"/>
    </row>
    <row r="350" spans="1:9" ht="26.25" x14ac:dyDescent="0.25">
      <c r="A350" s="78" t="s">
        <v>1334</v>
      </c>
      <c r="B350" s="81" t="s">
        <v>1333</v>
      </c>
      <c r="C350" s="82">
        <v>300000003767805</v>
      </c>
      <c r="D350" s="81" t="s">
        <v>1093</v>
      </c>
      <c r="E350" s="81" t="s">
        <v>1090</v>
      </c>
      <c r="F350" s="79"/>
      <c r="G350" s="80">
        <v>18629</v>
      </c>
      <c r="H350" s="80">
        <v>1027428</v>
      </c>
      <c r="I350" s="79"/>
    </row>
    <row r="351" spans="1:9" ht="26.25" x14ac:dyDescent="0.25">
      <c r="A351" s="78" t="s">
        <v>1334</v>
      </c>
      <c r="B351" s="81" t="s">
        <v>1333</v>
      </c>
      <c r="C351" s="82">
        <v>300000003767805</v>
      </c>
      <c r="D351" s="81" t="s">
        <v>1091</v>
      </c>
      <c r="E351" s="81" t="s">
        <v>1090</v>
      </c>
      <c r="F351" s="79"/>
      <c r="G351" s="80">
        <v>18629</v>
      </c>
      <c r="H351" s="80">
        <v>1027428</v>
      </c>
      <c r="I351" s="79"/>
    </row>
    <row r="352" spans="1:9" ht="26.25" x14ac:dyDescent="0.25">
      <c r="A352" s="78" t="s">
        <v>1332</v>
      </c>
      <c r="B352" s="81" t="s">
        <v>1331</v>
      </c>
      <c r="C352" s="82">
        <v>300000003805594</v>
      </c>
      <c r="D352" s="81" t="s">
        <v>1094</v>
      </c>
      <c r="E352" s="81" t="s">
        <v>1090</v>
      </c>
      <c r="F352" s="79"/>
      <c r="G352" s="80">
        <v>18629</v>
      </c>
      <c r="H352" s="80">
        <v>1027428</v>
      </c>
      <c r="I352" s="79"/>
    </row>
    <row r="353" spans="1:9" ht="26.25" x14ac:dyDescent="0.25">
      <c r="A353" s="78" t="s">
        <v>1332</v>
      </c>
      <c r="B353" s="81" t="s">
        <v>1331</v>
      </c>
      <c r="C353" s="82">
        <v>300000003805594</v>
      </c>
      <c r="D353" s="81" t="s">
        <v>1093</v>
      </c>
      <c r="E353" s="81" t="s">
        <v>1090</v>
      </c>
      <c r="F353" s="79"/>
      <c r="G353" s="80">
        <v>18629</v>
      </c>
      <c r="H353" s="80">
        <v>1027428</v>
      </c>
      <c r="I353" s="79"/>
    </row>
    <row r="354" spans="1:9" ht="26.25" x14ac:dyDescent="0.25">
      <c r="A354" s="78" t="s">
        <v>1332</v>
      </c>
      <c r="B354" s="81" t="s">
        <v>1331</v>
      </c>
      <c r="C354" s="82">
        <v>300000003805594</v>
      </c>
      <c r="D354" s="81" t="s">
        <v>1091</v>
      </c>
      <c r="E354" s="81" t="s">
        <v>1090</v>
      </c>
      <c r="F354" s="79"/>
      <c r="G354" s="80">
        <v>18629</v>
      </c>
      <c r="H354" s="80">
        <v>1027428</v>
      </c>
      <c r="I354" s="79"/>
    </row>
    <row r="355" spans="1:9" x14ac:dyDescent="0.25">
      <c r="A355" s="78" t="s">
        <v>1330</v>
      </c>
      <c r="B355" s="81" t="s">
        <v>1329</v>
      </c>
      <c r="C355" s="82">
        <v>300000003805246</v>
      </c>
      <c r="D355" s="81" t="s">
        <v>1094</v>
      </c>
      <c r="E355" s="81" t="s">
        <v>1090</v>
      </c>
      <c r="F355" s="79"/>
      <c r="G355" s="80">
        <v>18629</v>
      </c>
      <c r="H355" s="80">
        <v>1027428</v>
      </c>
      <c r="I355" s="79"/>
    </row>
    <row r="356" spans="1:9" x14ac:dyDescent="0.25">
      <c r="A356" s="78" t="s">
        <v>1330</v>
      </c>
      <c r="B356" s="81" t="s">
        <v>1329</v>
      </c>
      <c r="C356" s="82">
        <v>300000003805246</v>
      </c>
      <c r="D356" s="81" t="s">
        <v>1093</v>
      </c>
      <c r="E356" s="81" t="s">
        <v>1090</v>
      </c>
      <c r="F356" s="79"/>
      <c r="G356" s="80">
        <v>18629</v>
      </c>
      <c r="H356" s="80">
        <v>1027428</v>
      </c>
      <c r="I356" s="79"/>
    </row>
    <row r="357" spans="1:9" x14ac:dyDescent="0.25">
      <c r="A357" s="78" t="s">
        <v>1330</v>
      </c>
      <c r="B357" s="81" t="s">
        <v>1329</v>
      </c>
      <c r="C357" s="82">
        <v>300000003805246</v>
      </c>
      <c r="D357" s="81" t="s">
        <v>1091</v>
      </c>
      <c r="E357" s="81" t="s">
        <v>1090</v>
      </c>
      <c r="F357" s="79"/>
      <c r="G357" s="80">
        <v>18629</v>
      </c>
      <c r="H357" s="80">
        <v>1027428</v>
      </c>
      <c r="I357" s="79"/>
    </row>
    <row r="358" spans="1:9" x14ac:dyDescent="0.25">
      <c r="A358" s="78" t="s">
        <v>1328</v>
      </c>
      <c r="B358" s="81" t="s">
        <v>1327</v>
      </c>
      <c r="C358" s="82">
        <v>300000003805777</v>
      </c>
      <c r="D358" s="81" t="s">
        <v>1094</v>
      </c>
      <c r="E358" s="81" t="s">
        <v>1090</v>
      </c>
      <c r="F358" s="79"/>
      <c r="G358" s="80">
        <v>18629</v>
      </c>
      <c r="H358" s="80">
        <v>1027428</v>
      </c>
      <c r="I358" s="79"/>
    </row>
    <row r="359" spans="1:9" x14ac:dyDescent="0.25">
      <c r="A359" s="78" t="s">
        <v>1328</v>
      </c>
      <c r="B359" s="81" t="s">
        <v>1327</v>
      </c>
      <c r="C359" s="82">
        <v>300000003805777</v>
      </c>
      <c r="D359" s="81" t="s">
        <v>1093</v>
      </c>
      <c r="E359" s="81" t="s">
        <v>1090</v>
      </c>
      <c r="F359" s="79"/>
      <c r="G359" s="80">
        <v>18629</v>
      </c>
      <c r="H359" s="80">
        <v>1027428</v>
      </c>
      <c r="I359" s="79"/>
    </row>
    <row r="360" spans="1:9" x14ac:dyDescent="0.25">
      <c r="A360" s="78" t="s">
        <v>1328</v>
      </c>
      <c r="B360" s="81" t="s">
        <v>1327</v>
      </c>
      <c r="C360" s="82">
        <v>300000003805777</v>
      </c>
      <c r="D360" s="81" t="s">
        <v>1091</v>
      </c>
      <c r="E360" s="81" t="s">
        <v>1090</v>
      </c>
      <c r="F360" s="79"/>
      <c r="G360" s="80">
        <v>18629</v>
      </c>
      <c r="H360" s="80">
        <v>1027428</v>
      </c>
      <c r="I360" s="79"/>
    </row>
    <row r="361" spans="1:9" x14ac:dyDescent="0.25">
      <c r="A361" s="78" t="s">
        <v>1326</v>
      </c>
      <c r="B361" s="81" t="s">
        <v>1325</v>
      </c>
      <c r="C361" s="82">
        <v>300000003767847</v>
      </c>
      <c r="D361" s="81" t="s">
        <v>1094</v>
      </c>
      <c r="E361" s="81" t="s">
        <v>1090</v>
      </c>
      <c r="F361" s="79"/>
      <c r="G361" s="80">
        <v>18629</v>
      </c>
      <c r="H361" s="80">
        <v>1027428</v>
      </c>
      <c r="I361" s="79"/>
    </row>
    <row r="362" spans="1:9" x14ac:dyDescent="0.25">
      <c r="A362" s="78" t="s">
        <v>1326</v>
      </c>
      <c r="B362" s="81" t="s">
        <v>1325</v>
      </c>
      <c r="C362" s="82">
        <v>300000003767847</v>
      </c>
      <c r="D362" s="81" t="s">
        <v>1093</v>
      </c>
      <c r="E362" s="81" t="s">
        <v>1090</v>
      </c>
      <c r="F362" s="79"/>
      <c r="G362" s="80">
        <v>18629</v>
      </c>
      <c r="H362" s="80">
        <v>1027428</v>
      </c>
      <c r="I362" s="79"/>
    </row>
    <row r="363" spans="1:9" x14ac:dyDescent="0.25">
      <c r="A363" s="78" t="s">
        <v>1326</v>
      </c>
      <c r="B363" s="81" t="s">
        <v>1325</v>
      </c>
      <c r="C363" s="82">
        <v>300000003767847</v>
      </c>
      <c r="D363" s="81" t="s">
        <v>1091</v>
      </c>
      <c r="E363" s="81" t="s">
        <v>1090</v>
      </c>
      <c r="F363" s="79"/>
      <c r="G363" s="80">
        <v>18629</v>
      </c>
      <c r="H363" s="80">
        <v>1027428</v>
      </c>
      <c r="I363" s="79"/>
    </row>
    <row r="364" spans="1:9" x14ac:dyDescent="0.25">
      <c r="A364" s="78" t="s">
        <v>1324</v>
      </c>
      <c r="B364" s="81" t="s">
        <v>1323</v>
      </c>
      <c r="C364" s="82">
        <v>300000003805216</v>
      </c>
      <c r="D364" s="81" t="s">
        <v>1094</v>
      </c>
      <c r="E364" s="81" t="s">
        <v>1090</v>
      </c>
      <c r="F364" s="79"/>
      <c r="G364" s="80">
        <v>18629</v>
      </c>
      <c r="H364" s="80">
        <v>1027428</v>
      </c>
      <c r="I364" s="79"/>
    </row>
    <row r="365" spans="1:9" x14ac:dyDescent="0.25">
      <c r="A365" s="78" t="s">
        <v>1324</v>
      </c>
      <c r="B365" s="81" t="s">
        <v>1323</v>
      </c>
      <c r="C365" s="82">
        <v>300000003805216</v>
      </c>
      <c r="D365" s="81" t="s">
        <v>1093</v>
      </c>
      <c r="E365" s="81" t="s">
        <v>1090</v>
      </c>
      <c r="F365" s="79"/>
      <c r="G365" s="80">
        <v>18629</v>
      </c>
      <c r="H365" s="80">
        <v>1027428</v>
      </c>
      <c r="I365" s="79"/>
    </row>
    <row r="366" spans="1:9" x14ac:dyDescent="0.25">
      <c r="A366" s="78" t="s">
        <v>1324</v>
      </c>
      <c r="B366" s="81" t="s">
        <v>1323</v>
      </c>
      <c r="C366" s="82">
        <v>300000003805216</v>
      </c>
      <c r="D366" s="81" t="s">
        <v>1091</v>
      </c>
      <c r="E366" s="81" t="s">
        <v>1090</v>
      </c>
      <c r="F366" s="79"/>
      <c r="G366" s="80">
        <v>18629</v>
      </c>
      <c r="H366" s="80">
        <v>1027428</v>
      </c>
      <c r="I366" s="79"/>
    </row>
    <row r="367" spans="1:9" x14ac:dyDescent="0.25">
      <c r="A367" s="78" t="s">
        <v>1322</v>
      </c>
      <c r="B367" s="81" t="s">
        <v>1321</v>
      </c>
      <c r="C367" s="82">
        <v>300000003805953</v>
      </c>
      <c r="D367" s="81" t="s">
        <v>1094</v>
      </c>
      <c r="E367" s="81" t="s">
        <v>1090</v>
      </c>
      <c r="F367" s="79"/>
      <c r="G367" s="80">
        <v>18629</v>
      </c>
      <c r="H367" s="80">
        <v>1027428</v>
      </c>
      <c r="I367" s="79"/>
    </row>
    <row r="368" spans="1:9" x14ac:dyDescent="0.25">
      <c r="A368" s="78" t="s">
        <v>1322</v>
      </c>
      <c r="B368" s="81" t="s">
        <v>1321</v>
      </c>
      <c r="C368" s="82">
        <v>300000003805953</v>
      </c>
      <c r="D368" s="81" t="s">
        <v>1093</v>
      </c>
      <c r="E368" s="81" t="s">
        <v>1090</v>
      </c>
      <c r="F368" s="79"/>
      <c r="G368" s="80">
        <v>18629</v>
      </c>
      <c r="H368" s="80">
        <v>1027428</v>
      </c>
      <c r="I368" s="79"/>
    </row>
    <row r="369" spans="1:9" x14ac:dyDescent="0.25">
      <c r="A369" s="78" t="s">
        <v>1322</v>
      </c>
      <c r="B369" s="81" t="s">
        <v>1321</v>
      </c>
      <c r="C369" s="82">
        <v>300000003805953</v>
      </c>
      <c r="D369" s="81" t="s">
        <v>1091</v>
      </c>
      <c r="E369" s="81" t="s">
        <v>1090</v>
      </c>
      <c r="F369" s="79"/>
      <c r="G369" s="80">
        <v>18629</v>
      </c>
      <c r="H369" s="80">
        <v>1027428</v>
      </c>
      <c r="I369" s="79"/>
    </row>
    <row r="370" spans="1:9" x14ac:dyDescent="0.25">
      <c r="A370" s="78" t="s">
        <v>1320</v>
      </c>
      <c r="B370" s="81" t="s">
        <v>1319</v>
      </c>
      <c r="C370" s="82">
        <v>300000003805887</v>
      </c>
      <c r="D370" s="81" t="s">
        <v>1094</v>
      </c>
      <c r="E370" s="81" t="s">
        <v>1090</v>
      </c>
      <c r="F370" s="79"/>
      <c r="G370" s="80">
        <v>18629</v>
      </c>
      <c r="H370" s="80">
        <v>1027428</v>
      </c>
      <c r="I370" s="79"/>
    </row>
    <row r="371" spans="1:9" x14ac:dyDescent="0.25">
      <c r="A371" s="78" t="s">
        <v>1320</v>
      </c>
      <c r="B371" s="81" t="s">
        <v>1319</v>
      </c>
      <c r="C371" s="82">
        <v>300000003805887</v>
      </c>
      <c r="D371" s="81" t="s">
        <v>1093</v>
      </c>
      <c r="E371" s="81" t="s">
        <v>1090</v>
      </c>
      <c r="F371" s="79"/>
      <c r="G371" s="80">
        <v>18629</v>
      </c>
      <c r="H371" s="80">
        <v>1027428</v>
      </c>
      <c r="I371" s="79"/>
    </row>
    <row r="372" spans="1:9" x14ac:dyDescent="0.25">
      <c r="A372" s="78" t="s">
        <v>1320</v>
      </c>
      <c r="B372" s="81" t="s">
        <v>1319</v>
      </c>
      <c r="C372" s="82">
        <v>300000003805887</v>
      </c>
      <c r="D372" s="81" t="s">
        <v>1091</v>
      </c>
      <c r="E372" s="81" t="s">
        <v>1090</v>
      </c>
      <c r="F372" s="79"/>
      <c r="G372" s="80">
        <v>18629</v>
      </c>
      <c r="H372" s="80">
        <v>1027428</v>
      </c>
      <c r="I372" s="79"/>
    </row>
    <row r="373" spans="1:9" ht="26.25" x14ac:dyDescent="0.25">
      <c r="A373" s="78" t="s">
        <v>1318</v>
      </c>
      <c r="B373" s="81" t="s">
        <v>1317</v>
      </c>
      <c r="C373" s="82">
        <v>300000003805282</v>
      </c>
      <c r="D373" s="81" t="s">
        <v>1094</v>
      </c>
      <c r="E373" s="81" t="s">
        <v>1090</v>
      </c>
      <c r="F373" s="79"/>
      <c r="G373" s="80">
        <v>18629</v>
      </c>
      <c r="H373" s="80">
        <v>1027428</v>
      </c>
      <c r="I373" s="79"/>
    </row>
    <row r="374" spans="1:9" ht="26.25" x14ac:dyDescent="0.25">
      <c r="A374" s="78" t="s">
        <v>1318</v>
      </c>
      <c r="B374" s="81" t="s">
        <v>1317</v>
      </c>
      <c r="C374" s="82">
        <v>300000003805282</v>
      </c>
      <c r="D374" s="81" t="s">
        <v>1093</v>
      </c>
      <c r="E374" s="81" t="s">
        <v>1090</v>
      </c>
      <c r="F374" s="79"/>
      <c r="G374" s="80">
        <v>18629</v>
      </c>
      <c r="H374" s="80">
        <v>1027428</v>
      </c>
      <c r="I374" s="79"/>
    </row>
    <row r="375" spans="1:9" ht="26.25" x14ac:dyDescent="0.25">
      <c r="A375" s="78" t="s">
        <v>1318</v>
      </c>
      <c r="B375" s="81" t="s">
        <v>1317</v>
      </c>
      <c r="C375" s="82">
        <v>300000003805282</v>
      </c>
      <c r="D375" s="81" t="s">
        <v>1091</v>
      </c>
      <c r="E375" s="81" t="s">
        <v>1090</v>
      </c>
      <c r="F375" s="79"/>
      <c r="G375" s="80">
        <v>18629</v>
      </c>
      <c r="H375" s="80">
        <v>1027428</v>
      </c>
      <c r="I375" s="79"/>
    </row>
    <row r="376" spans="1:9" x14ac:dyDescent="0.25">
      <c r="A376" s="78" t="s">
        <v>1316</v>
      </c>
      <c r="B376" s="81" t="s">
        <v>1315</v>
      </c>
      <c r="C376" s="82">
        <v>300000003805788</v>
      </c>
      <c r="D376" s="81" t="s">
        <v>1094</v>
      </c>
      <c r="E376" s="81" t="s">
        <v>1090</v>
      </c>
      <c r="F376" s="79"/>
      <c r="G376" s="80">
        <v>18629</v>
      </c>
      <c r="H376" s="80">
        <v>1027428</v>
      </c>
      <c r="I376" s="79"/>
    </row>
    <row r="377" spans="1:9" x14ac:dyDescent="0.25">
      <c r="A377" s="78" t="s">
        <v>1316</v>
      </c>
      <c r="B377" s="81" t="s">
        <v>1315</v>
      </c>
      <c r="C377" s="82">
        <v>300000003805788</v>
      </c>
      <c r="D377" s="81" t="s">
        <v>1093</v>
      </c>
      <c r="E377" s="81" t="s">
        <v>1090</v>
      </c>
      <c r="F377" s="79"/>
      <c r="G377" s="80">
        <v>18629</v>
      </c>
      <c r="H377" s="80">
        <v>1027428</v>
      </c>
      <c r="I377" s="79"/>
    </row>
    <row r="378" spans="1:9" x14ac:dyDescent="0.25">
      <c r="A378" s="78" t="s">
        <v>1316</v>
      </c>
      <c r="B378" s="81" t="s">
        <v>1315</v>
      </c>
      <c r="C378" s="82">
        <v>300000003805788</v>
      </c>
      <c r="D378" s="81" t="s">
        <v>1091</v>
      </c>
      <c r="E378" s="81" t="s">
        <v>1090</v>
      </c>
      <c r="F378" s="79"/>
      <c r="G378" s="80">
        <v>18629</v>
      </c>
      <c r="H378" s="80">
        <v>1027428</v>
      </c>
      <c r="I378" s="79"/>
    </row>
    <row r="379" spans="1:9" x14ac:dyDescent="0.25">
      <c r="A379" s="78" t="s">
        <v>1314</v>
      </c>
      <c r="B379" s="81" t="s">
        <v>1313</v>
      </c>
      <c r="C379" s="82">
        <v>300000003805832</v>
      </c>
      <c r="D379" s="81" t="s">
        <v>1094</v>
      </c>
      <c r="E379" s="81" t="s">
        <v>1090</v>
      </c>
      <c r="F379" s="79"/>
      <c r="G379" s="80">
        <v>18629</v>
      </c>
      <c r="H379" s="80">
        <v>1027428</v>
      </c>
      <c r="I379" s="79"/>
    </row>
    <row r="380" spans="1:9" x14ac:dyDescent="0.25">
      <c r="A380" s="78" t="s">
        <v>1314</v>
      </c>
      <c r="B380" s="81" t="s">
        <v>1313</v>
      </c>
      <c r="C380" s="82">
        <v>300000003805832</v>
      </c>
      <c r="D380" s="81" t="s">
        <v>1093</v>
      </c>
      <c r="E380" s="81" t="s">
        <v>1090</v>
      </c>
      <c r="F380" s="79"/>
      <c r="G380" s="80">
        <v>18629</v>
      </c>
      <c r="H380" s="80">
        <v>1027428</v>
      </c>
      <c r="I380" s="79"/>
    </row>
    <row r="381" spans="1:9" x14ac:dyDescent="0.25">
      <c r="A381" s="78" t="s">
        <v>1314</v>
      </c>
      <c r="B381" s="81" t="s">
        <v>1313</v>
      </c>
      <c r="C381" s="82">
        <v>300000003805832</v>
      </c>
      <c r="D381" s="81" t="s">
        <v>1091</v>
      </c>
      <c r="E381" s="81" t="s">
        <v>1090</v>
      </c>
      <c r="F381" s="79"/>
      <c r="G381" s="80">
        <v>18629</v>
      </c>
      <c r="H381" s="80">
        <v>1027428</v>
      </c>
      <c r="I381" s="79"/>
    </row>
    <row r="382" spans="1:9" x14ac:dyDescent="0.25">
      <c r="A382" s="78" t="s">
        <v>1312</v>
      </c>
      <c r="B382" s="81" t="s">
        <v>1311</v>
      </c>
      <c r="C382" s="82">
        <v>300000003805575</v>
      </c>
      <c r="D382" s="81" t="s">
        <v>1094</v>
      </c>
      <c r="E382" s="81" t="s">
        <v>1090</v>
      </c>
      <c r="F382" s="79"/>
      <c r="G382" s="80">
        <v>18629</v>
      </c>
      <c r="H382" s="80">
        <v>1027428</v>
      </c>
      <c r="I382" s="79"/>
    </row>
    <row r="383" spans="1:9" x14ac:dyDescent="0.25">
      <c r="A383" s="78" t="s">
        <v>1312</v>
      </c>
      <c r="B383" s="81" t="s">
        <v>1311</v>
      </c>
      <c r="C383" s="82">
        <v>300000003805575</v>
      </c>
      <c r="D383" s="81" t="s">
        <v>1093</v>
      </c>
      <c r="E383" s="81" t="s">
        <v>1090</v>
      </c>
      <c r="F383" s="79"/>
      <c r="G383" s="80">
        <v>18629</v>
      </c>
      <c r="H383" s="80">
        <v>1027428</v>
      </c>
      <c r="I383" s="79"/>
    </row>
    <row r="384" spans="1:9" x14ac:dyDescent="0.25">
      <c r="A384" s="78" t="s">
        <v>1312</v>
      </c>
      <c r="B384" s="81" t="s">
        <v>1311</v>
      </c>
      <c r="C384" s="82">
        <v>300000003805575</v>
      </c>
      <c r="D384" s="81" t="s">
        <v>1091</v>
      </c>
      <c r="E384" s="81" t="s">
        <v>1090</v>
      </c>
      <c r="F384" s="79"/>
      <c r="G384" s="80">
        <v>18629</v>
      </c>
      <c r="H384" s="80">
        <v>1027428</v>
      </c>
      <c r="I384" s="79"/>
    </row>
    <row r="385" spans="1:9" x14ac:dyDescent="0.25">
      <c r="A385" s="78" t="s">
        <v>1310</v>
      </c>
      <c r="B385" s="81" t="s">
        <v>1309</v>
      </c>
      <c r="C385" s="82">
        <v>300000003806151</v>
      </c>
      <c r="D385" s="81" t="s">
        <v>1094</v>
      </c>
      <c r="E385" s="81" t="s">
        <v>1090</v>
      </c>
      <c r="F385" s="79"/>
      <c r="G385" s="80">
        <v>18629</v>
      </c>
      <c r="H385" s="80">
        <v>1027428</v>
      </c>
      <c r="I385" s="79"/>
    </row>
    <row r="386" spans="1:9" x14ac:dyDescent="0.25">
      <c r="A386" s="78" t="s">
        <v>1310</v>
      </c>
      <c r="B386" s="81" t="s">
        <v>1309</v>
      </c>
      <c r="C386" s="82">
        <v>300000003806151</v>
      </c>
      <c r="D386" s="81" t="s">
        <v>1093</v>
      </c>
      <c r="E386" s="81" t="s">
        <v>1090</v>
      </c>
      <c r="F386" s="79"/>
      <c r="G386" s="80">
        <v>18629</v>
      </c>
      <c r="H386" s="80">
        <v>1027428</v>
      </c>
      <c r="I386" s="79"/>
    </row>
    <row r="387" spans="1:9" x14ac:dyDescent="0.25">
      <c r="A387" s="78" t="s">
        <v>1310</v>
      </c>
      <c r="B387" s="81" t="s">
        <v>1309</v>
      </c>
      <c r="C387" s="82">
        <v>300000003806151</v>
      </c>
      <c r="D387" s="81" t="s">
        <v>1091</v>
      </c>
      <c r="E387" s="81" t="s">
        <v>1090</v>
      </c>
      <c r="F387" s="79"/>
      <c r="G387" s="80">
        <v>18629</v>
      </c>
      <c r="H387" s="80">
        <v>1027428</v>
      </c>
      <c r="I387" s="79"/>
    </row>
    <row r="388" spans="1:9" x14ac:dyDescent="0.25">
      <c r="A388" s="78" t="s">
        <v>1308</v>
      </c>
      <c r="B388" s="81" t="s">
        <v>1307</v>
      </c>
      <c r="C388" s="82">
        <v>300000003767848</v>
      </c>
      <c r="D388" s="81" t="s">
        <v>1094</v>
      </c>
      <c r="E388" s="81" t="s">
        <v>1090</v>
      </c>
      <c r="F388" s="79"/>
      <c r="G388" s="80">
        <v>18629</v>
      </c>
      <c r="H388" s="80">
        <v>1027428</v>
      </c>
      <c r="I388" s="79"/>
    </row>
    <row r="389" spans="1:9" x14ac:dyDescent="0.25">
      <c r="A389" s="78" t="s">
        <v>1308</v>
      </c>
      <c r="B389" s="81" t="s">
        <v>1307</v>
      </c>
      <c r="C389" s="82">
        <v>300000003767848</v>
      </c>
      <c r="D389" s="81" t="s">
        <v>1093</v>
      </c>
      <c r="E389" s="81" t="s">
        <v>1090</v>
      </c>
      <c r="F389" s="79"/>
      <c r="G389" s="80">
        <v>18629</v>
      </c>
      <c r="H389" s="80">
        <v>1027428</v>
      </c>
      <c r="I389" s="79"/>
    </row>
    <row r="390" spans="1:9" x14ac:dyDescent="0.25">
      <c r="A390" s="78" t="s">
        <v>1308</v>
      </c>
      <c r="B390" s="81" t="s">
        <v>1307</v>
      </c>
      <c r="C390" s="82">
        <v>300000003767848</v>
      </c>
      <c r="D390" s="81" t="s">
        <v>1091</v>
      </c>
      <c r="E390" s="81" t="s">
        <v>1090</v>
      </c>
      <c r="F390" s="79"/>
      <c r="G390" s="80">
        <v>18629</v>
      </c>
      <c r="H390" s="80">
        <v>1027428</v>
      </c>
      <c r="I390" s="79"/>
    </row>
    <row r="391" spans="1:9" x14ac:dyDescent="0.25">
      <c r="A391" s="78" t="s">
        <v>1306</v>
      </c>
      <c r="B391" s="81" t="s">
        <v>1305</v>
      </c>
      <c r="C391" s="82">
        <v>300000003805238</v>
      </c>
      <c r="D391" s="81" t="s">
        <v>1094</v>
      </c>
      <c r="E391" s="81" t="s">
        <v>1090</v>
      </c>
      <c r="F391" s="79"/>
      <c r="G391" s="80">
        <v>18629</v>
      </c>
      <c r="H391" s="80">
        <v>1027428</v>
      </c>
      <c r="I391" s="79"/>
    </row>
    <row r="392" spans="1:9" x14ac:dyDescent="0.25">
      <c r="A392" s="78" t="s">
        <v>1306</v>
      </c>
      <c r="B392" s="81" t="s">
        <v>1305</v>
      </c>
      <c r="C392" s="82">
        <v>300000003805238</v>
      </c>
      <c r="D392" s="81" t="s">
        <v>1093</v>
      </c>
      <c r="E392" s="81" t="s">
        <v>1090</v>
      </c>
      <c r="F392" s="79"/>
      <c r="G392" s="80">
        <v>18629</v>
      </c>
      <c r="H392" s="80">
        <v>1027428</v>
      </c>
      <c r="I392" s="79"/>
    </row>
    <row r="393" spans="1:9" x14ac:dyDescent="0.25">
      <c r="A393" s="78" t="s">
        <v>1306</v>
      </c>
      <c r="B393" s="81" t="s">
        <v>1305</v>
      </c>
      <c r="C393" s="82">
        <v>300000003805238</v>
      </c>
      <c r="D393" s="81" t="s">
        <v>1091</v>
      </c>
      <c r="E393" s="81" t="s">
        <v>1090</v>
      </c>
      <c r="F393" s="79"/>
      <c r="G393" s="80">
        <v>18629</v>
      </c>
      <c r="H393" s="80">
        <v>1027428</v>
      </c>
      <c r="I393" s="79"/>
    </row>
    <row r="394" spans="1:9" x14ac:dyDescent="0.25">
      <c r="A394" s="78" t="s">
        <v>1304</v>
      </c>
      <c r="B394" s="81" t="s">
        <v>1303</v>
      </c>
      <c r="C394" s="82">
        <v>300000003805843</v>
      </c>
      <c r="D394" s="81" t="s">
        <v>1094</v>
      </c>
      <c r="E394" s="81" t="s">
        <v>1090</v>
      </c>
      <c r="F394" s="79"/>
      <c r="G394" s="80">
        <v>18629</v>
      </c>
      <c r="H394" s="80">
        <v>1027428</v>
      </c>
      <c r="I394" s="79"/>
    </row>
    <row r="395" spans="1:9" x14ac:dyDescent="0.25">
      <c r="A395" s="78" t="s">
        <v>1304</v>
      </c>
      <c r="B395" s="81" t="s">
        <v>1303</v>
      </c>
      <c r="C395" s="82">
        <v>300000003805843</v>
      </c>
      <c r="D395" s="81" t="s">
        <v>1093</v>
      </c>
      <c r="E395" s="81" t="s">
        <v>1090</v>
      </c>
      <c r="F395" s="79"/>
      <c r="G395" s="80">
        <v>18629</v>
      </c>
      <c r="H395" s="80">
        <v>1027428</v>
      </c>
      <c r="I395" s="79"/>
    </row>
    <row r="396" spans="1:9" x14ac:dyDescent="0.25">
      <c r="A396" s="78" t="s">
        <v>1304</v>
      </c>
      <c r="B396" s="81" t="s">
        <v>1303</v>
      </c>
      <c r="C396" s="82">
        <v>300000003805843</v>
      </c>
      <c r="D396" s="81" t="s">
        <v>1091</v>
      </c>
      <c r="E396" s="81" t="s">
        <v>1090</v>
      </c>
      <c r="F396" s="79"/>
      <c r="G396" s="80">
        <v>18629</v>
      </c>
      <c r="H396" s="80">
        <v>1027428</v>
      </c>
      <c r="I396" s="79"/>
    </row>
    <row r="397" spans="1:9" x14ac:dyDescent="0.25">
      <c r="A397" s="78" t="s">
        <v>1302</v>
      </c>
      <c r="B397" s="81" t="s">
        <v>1301</v>
      </c>
      <c r="C397" s="82">
        <v>300000003805202</v>
      </c>
      <c r="D397" s="81" t="s">
        <v>1094</v>
      </c>
      <c r="E397" s="81" t="s">
        <v>1090</v>
      </c>
      <c r="F397" s="79"/>
      <c r="G397" s="80">
        <v>18629</v>
      </c>
      <c r="H397" s="80">
        <v>1027428</v>
      </c>
      <c r="I397" s="79"/>
    </row>
    <row r="398" spans="1:9" x14ac:dyDescent="0.25">
      <c r="A398" s="78" t="s">
        <v>1302</v>
      </c>
      <c r="B398" s="81" t="s">
        <v>1301</v>
      </c>
      <c r="C398" s="82">
        <v>300000003805202</v>
      </c>
      <c r="D398" s="81" t="s">
        <v>1093</v>
      </c>
      <c r="E398" s="81" t="s">
        <v>1090</v>
      </c>
      <c r="F398" s="79"/>
      <c r="G398" s="80">
        <v>18629</v>
      </c>
      <c r="H398" s="80">
        <v>1027428</v>
      </c>
      <c r="I398" s="79"/>
    </row>
    <row r="399" spans="1:9" x14ac:dyDescent="0.25">
      <c r="A399" s="78" t="s">
        <v>1302</v>
      </c>
      <c r="B399" s="81" t="s">
        <v>1301</v>
      </c>
      <c r="C399" s="82">
        <v>300000003805202</v>
      </c>
      <c r="D399" s="81" t="s">
        <v>1091</v>
      </c>
      <c r="E399" s="81" t="s">
        <v>1090</v>
      </c>
      <c r="F399" s="79"/>
      <c r="G399" s="80">
        <v>18629</v>
      </c>
      <c r="H399" s="80">
        <v>1027428</v>
      </c>
      <c r="I399" s="79"/>
    </row>
    <row r="400" spans="1:9" x14ac:dyDescent="0.25">
      <c r="A400" s="78" t="s">
        <v>1300</v>
      </c>
      <c r="B400" s="81" t="s">
        <v>1299</v>
      </c>
      <c r="C400" s="82">
        <v>300000003805356</v>
      </c>
      <c r="D400" s="81" t="s">
        <v>1094</v>
      </c>
      <c r="E400" s="81" t="s">
        <v>1090</v>
      </c>
      <c r="F400" s="79"/>
      <c r="G400" s="80">
        <v>18629</v>
      </c>
      <c r="H400" s="80">
        <v>1027428</v>
      </c>
      <c r="I400" s="79"/>
    </row>
    <row r="401" spans="1:9" x14ac:dyDescent="0.25">
      <c r="A401" s="78" t="s">
        <v>1300</v>
      </c>
      <c r="B401" s="81" t="s">
        <v>1299</v>
      </c>
      <c r="C401" s="82">
        <v>300000003805356</v>
      </c>
      <c r="D401" s="81" t="s">
        <v>1093</v>
      </c>
      <c r="E401" s="81" t="s">
        <v>1090</v>
      </c>
      <c r="F401" s="79"/>
      <c r="G401" s="80">
        <v>18629</v>
      </c>
      <c r="H401" s="80">
        <v>1027428</v>
      </c>
      <c r="I401" s="79"/>
    </row>
    <row r="402" spans="1:9" x14ac:dyDescent="0.25">
      <c r="A402" s="78" t="s">
        <v>1300</v>
      </c>
      <c r="B402" s="81" t="s">
        <v>1299</v>
      </c>
      <c r="C402" s="82">
        <v>300000003805356</v>
      </c>
      <c r="D402" s="81" t="s">
        <v>1091</v>
      </c>
      <c r="E402" s="81" t="s">
        <v>1090</v>
      </c>
      <c r="F402" s="79"/>
      <c r="G402" s="80">
        <v>18629</v>
      </c>
      <c r="H402" s="80">
        <v>1027428</v>
      </c>
      <c r="I402" s="79"/>
    </row>
    <row r="403" spans="1:9" x14ac:dyDescent="0.25">
      <c r="A403" s="78" t="s">
        <v>1298</v>
      </c>
      <c r="B403" s="81" t="s">
        <v>1297</v>
      </c>
      <c r="C403" s="82">
        <v>300000003806173</v>
      </c>
      <c r="D403" s="81" t="s">
        <v>1094</v>
      </c>
      <c r="E403" s="81" t="s">
        <v>1090</v>
      </c>
      <c r="F403" s="79"/>
      <c r="G403" s="80">
        <v>18629</v>
      </c>
      <c r="H403" s="80">
        <v>1027428</v>
      </c>
      <c r="I403" s="79"/>
    </row>
    <row r="404" spans="1:9" x14ac:dyDescent="0.25">
      <c r="A404" s="78" t="s">
        <v>1298</v>
      </c>
      <c r="B404" s="81" t="s">
        <v>1297</v>
      </c>
      <c r="C404" s="82">
        <v>300000003806173</v>
      </c>
      <c r="D404" s="81" t="s">
        <v>1093</v>
      </c>
      <c r="E404" s="81" t="s">
        <v>1090</v>
      </c>
      <c r="F404" s="79"/>
      <c r="G404" s="80">
        <v>18629</v>
      </c>
      <c r="H404" s="80">
        <v>1027428</v>
      </c>
      <c r="I404" s="79"/>
    </row>
    <row r="405" spans="1:9" x14ac:dyDescent="0.25">
      <c r="A405" s="78" t="s">
        <v>1298</v>
      </c>
      <c r="B405" s="81" t="s">
        <v>1297</v>
      </c>
      <c r="C405" s="82">
        <v>300000003806173</v>
      </c>
      <c r="D405" s="81" t="s">
        <v>1091</v>
      </c>
      <c r="E405" s="81" t="s">
        <v>1090</v>
      </c>
      <c r="F405" s="79"/>
      <c r="G405" s="80">
        <v>18629</v>
      </c>
      <c r="H405" s="80">
        <v>1027428</v>
      </c>
      <c r="I405" s="79"/>
    </row>
    <row r="406" spans="1:9" x14ac:dyDescent="0.25">
      <c r="A406" s="78" t="s">
        <v>1296</v>
      </c>
      <c r="B406" s="81" t="s">
        <v>1295</v>
      </c>
      <c r="C406" s="82">
        <v>300000003805330</v>
      </c>
      <c r="D406" s="81" t="s">
        <v>1094</v>
      </c>
      <c r="E406" s="81" t="s">
        <v>1090</v>
      </c>
      <c r="F406" s="79"/>
      <c r="G406" s="80">
        <v>18629</v>
      </c>
      <c r="H406" s="80">
        <v>1027428</v>
      </c>
      <c r="I406" s="79"/>
    </row>
    <row r="407" spans="1:9" x14ac:dyDescent="0.25">
      <c r="A407" s="78" t="s">
        <v>1296</v>
      </c>
      <c r="B407" s="81" t="s">
        <v>1295</v>
      </c>
      <c r="C407" s="82">
        <v>300000003805330</v>
      </c>
      <c r="D407" s="81" t="s">
        <v>1093</v>
      </c>
      <c r="E407" s="81" t="s">
        <v>1090</v>
      </c>
      <c r="F407" s="79"/>
      <c r="G407" s="80">
        <v>18629</v>
      </c>
      <c r="H407" s="80">
        <v>1027428</v>
      </c>
      <c r="I407" s="79"/>
    </row>
    <row r="408" spans="1:9" x14ac:dyDescent="0.25">
      <c r="A408" s="78" t="s">
        <v>1296</v>
      </c>
      <c r="B408" s="81" t="s">
        <v>1295</v>
      </c>
      <c r="C408" s="82">
        <v>300000003805330</v>
      </c>
      <c r="D408" s="81" t="s">
        <v>1091</v>
      </c>
      <c r="E408" s="81" t="s">
        <v>1090</v>
      </c>
      <c r="F408" s="79"/>
      <c r="G408" s="80">
        <v>18629</v>
      </c>
      <c r="H408" s="80">
        <v>1027428</v>
      </c>
      <c r="I408" s="79"/>
    </row>
    <row r="409" spans="1:9" ht="26.25" x14ac:dyDescent="0.25">
      <c r="A409" s="78" t="s">
        <v>1294</v>
      </c>
      <c r="B409" s="81" t="s">
        <v>1293</v>
      </c>
      <c r="C409" s="82">
        <v>300000003806294</v>
      </c>
      <c r="D409" s="81" t="s">
        <v>1094</v>
      </c>
      <c r="E409" s="81" t="s">
        <v>1090</v>
      </c>
      <c r="F409" s="79"/>
      <c r="G409" s="80">
        <v>18629</v>
      </c>
      <c r="H409" s="80">
        <v>1027428</v>
      </c>
      <c r="I409" s="79"/>
    </row>
    <row r="410" spans="1:9" ht="26.25" x14ac:dyDescent="0.25">
      <c r="A410" s="78" t="s">
        <v>1294</v>
      </c>
      <c r="B410" s="81" t="s">
        <v>1293</v>
      </c>
      <c r="C410" s="82">
        <v>300000003806294</v>
      </c>
      <c r="D410" s="81" t="s">
        <v>1093</v>
      </c>
      <c r="E410" s="81" t="s">
        <v>1090</v>
      </c>
      <c r="F410" s="79"/>
      <c r="G410" s="80">
        <v>18629</v>
      </c>
      <c r="H410" s="80">
        <v>1027428</v>
      </c>
      <c r="I410" s="79"/>
    </row>
    <row r="411" spans="1:9" ht="26.25" x14ac:dyDescent="0.25">
      <c r="A411" s="78" t="s">
        <v>1294</v>
      </c>
      <c r="B411" s="81" t="s">
        <v>1293</v>
      </c>
      <c r="C411" s="82">
        <v>300000003806294</v>
      </c>
      <c r="D411" s="81" t="s">
        <v>1091</v>
      </c>
      <c r="E411" s="81" t="s">
        <v>1090</v>
      </c>
      <c r="F411" s="79"/>
      <c r="G411" s="80">
        <v>18629</v>
      </c>
      <c r="H411" s="80">
        <v>1027428</v>
      </c>
      <c r="I411" s="79"/>
    </row>
    <row r="412" spans="1:9" x14ac:dyDescent="0.25">
      <c r="A412" s="78" t="s">
        <v>1292</v>
      </c>
      <c r="B412" s="81" t="s">
        <v>1291</v>
      </c>
      <c r="C412" s="82">
        <v>300000003806327</v>
      </c>
      <c r="D412" s="81" t="s">
        <v>1094</v>
      </c>
      <c r="E412" s="81" t="s">
        <v>1090</v>
      </c>
      <c r="F412" s="79"/>
      <c r="G412" s="80">
        <v>18629</v>
      </c>
      <c r="H412" s="80">
        <v>1027428</v>
      </c>
      <c r="I412" s="79"/>
    </row>
    <row r="413" spans="1:9" x14ac:dyDescent="0.25">
      <c r="A413" s="78" t="s">
        <v>1292</v>
      </c>
      <c r="B413" s="81" t="s">
        <v>1291</v>
      </c>
      <c r="C413" s="82">
        <v>300000003806327</v>
      </c>
      <c r="D413" s="81" t="s">
        <v>1093</v>
      </c>
      <c r="E413" s="81" t="s">
        <v>1090</v>
      </c>
      <c r="F413" s="79"/>
      <c r="G413" s="80">
        <v>18629</v>
      </c>
      <c r="H413" s="80">
        <v>1027428</v>
      </c>
      <c r="I413" s="79"/>
    </row>
    <row r="414" spans="1:9" x14ac:dyDescent="0.25">
      <c r="A414" s="78" t="s">
        <v>1292</v>
      </c>
      <c r="B414" s="81" t="s">
        <v>1291</v>
      </c>
      <c r="C414" s="82">
        <v>300000003806327</v>
      </c>
      <c r="D414" s="81" t="s">
        <v>1091</v>
      </c>
      <c r="E414" s="81" t="s">
        <v>1090</v>
      </c>
      <c r="F414" s="79"/>
      <c r="G414" s="80">
        <v>18629</v>
      </c>
      <c r="H414" s="80">
        <v>1027428</v>
      </c>
      <c r="I414" s="79"/>
    </row>
    <row r="415" spans="1:9" x14ac:dyDescent="0.25">
      <c r="A415" s="78" t="s">
        <v>1290</v>
      </c>
      <c r="B415" s="81" t="s">
        <v>1289</v>
      </c>
      <c r="C415" s="82">
        <v>300000003805546</v>
      </c>
      <c r="D415" s="81" t="s">
        <v>1094</v>
      </c>
      <c r="E415" s="81" t="s">
        <v>1090</v>
      </c>
      <c r="F415" s="79"/>
      <c r="G415" s="80">
        <v>18629</v>
      </c>
      <c r="H415" s="80">
        <v>1027428</v>
      </c>
      <c r="I415" s="79"/>
    </row>
    <row r="416" spans="1:9" x14ac:dyDescent="0.25">
      <c r="A416" s="78" t="s">
        <v>1290</v>
      </c>
      <c r="B416" s="81" t="s">
        <v>1289</v>
      </c>
      <c r="C416" s="82">
        <v>300000003805546</v>
      </c>
      <c r="D416" s="81" t="s">
        <v>1093</v>
      </c>
      <c r="E416" s="81" t="s">
        <v>1090</v>
      </c>
      <c r="F416" s="79"/>
      <c r="G416" s="80">
        <v>18629</v>
      </c>
      <c r="H416" s="80">
        <v>1027428</v>
      </c>
      <c r="I416" s="79"/>
    </row>
    <row r="417" spans="1:9" x14ac:dyDescent="0.25">
      <c r="A417" s="78" t="s">
        <v>1290</v>
      </c>
      <c r="B417" s="81" t="s">
        <v>1289</v>
      </c>
      <c r="C417" s="82">
        <v>300000003805546</v>
      </c>
      <c r="D417" s="81" t="s">
        <v>1091</v>
      </c>
      <c r="E417" s="81" t="s">
        <v>1090</v>
      </c>
      <c r="F417" s="79"/>
      <c r="G417" s="80">
        <v>18629</v>
      </c>
      <c r="H417" s="80">
        <v>1027428</v>
      </c>
      <c r="I417" s="79"/>
    </row>
    <row r="418" spans="1:9" x14ac:dyDescent="0.25">
      <c r="A418" s="78" t="s">
        <v>1288</v>
      </c>
      <c r="B418" s="81" t="s">
        <v>1287</v>
      </c>
      <c r="C418" s="82">
        <v>300000003767912</v>
      </c>
      <c r="D418" s="81" t="s">
        <v>1094</v>
      </c>
      <c r="E418" s="81" t="s">
        <v>1090</v>
      </c>
      <c r="F418" s="79"/>
      <c r="G418" s="80">
        <v>18629</v>
      </c>
      <c r="H418" s="80">
        <v>1027428</v>
      </c>
      <c r="I418" s="79"/>
    </row>
    <row r="419" spans="1:9" x14ac:dyDescent="0.25">
      <c r="A419" s="78" t="s">
        <v>1288</v>
      </c>
      <c r="B419" s="81" t="s">
        <v>1287</v>
      </c>
      <c r="C419" s="82">
        <v>300000003767912</v>
      </c>
      <c r="D419" s="81" t="s">
        <v>1093</v>
      </c>
      <c r="E419" s="81" t="s">
        <v>1090</v>
      </c>
      <c r="F419" s="79"/>
      <c r="G419" s="80">
        <v>18629</v>
      </c>
      <c r="H419" s="80">
        <v>1027428</v>
      </c>
      <c r="I419" s="79"/>
    </row>
    <row r="420" spans="1:9" x14ac:dyDescent="0.25">
      <c r="A420" s="78" t="s">
        <v>1288</v>
      </c>
      <c r="B420" s="81" t="s">
        <v>1287</v>
      </c>
      <c r="C420" s="82">
        <v>300000003767912</v>
      </c>
      <c r="D420" s="81" t="s">
        <v>1091</v>
      </c>
      <c r="E420" s="81" t="s">
        <v>1090</v>
      </c>
      <c r="F420" s="79"/>
      <c r="G420" s="80">
        <v>18629</v>
      </c>
      <c r="H420" s="80">
        <v>1027428</v>
      </c>
      <c r="I420" s="79"/>
    </row>
    <row r="421" spans="1:9" x14ac:dyDescent="0.25">
      <c r="A421" s="78" t="s">
        <v>1286</v>
      </c>
      <c r="B421" s="81" t="s">
        <v>1285</v>
      </c>
      <c r="C421" s="82">
        <v>300000003805704</v>
      </c>
      <c r="D421" s="81" t="s">
        <v>1094</v>
      </c>
      <c r="E421" s="81" t="s">
        <v>1090</v>
      </c>
      <c r="F421" s="79"/>
      <c r="G421" s="80">
        <v>18629</v>
      </c>
      <c r="H421" s="80">
        <v>1027428</v>
      </c>
      <c r="I421" s="79"/>
    </row>
    <row r="422" spans="1:9" x14ac:dyDescent="0.25">
      <c r="A422" s="78" t="s">
        <v>1286</v>
      </c>
      <c r="B422" s="81" t="s">
        <v>1285</v>
      </c>
      <c r="C422" s="82">
        <v>300000003805704</v>
      </c>
      <c r="D422" s="81" t="s">
        <v>1093</v>
      </c>
      <c r="E422" s="81" t="s">
        <v>1090</v>
      </c>
      <c r="F422" s="79"/>
      <c r="G422" s="80">
        <v>18629</v>
      </c>
      <c r="H422" s="80">
        <v>1027428</v>
      </c>
      <c r="I422" s="79"/>
    </row>
    <row r="423" spans="1:9" x14ac:dyDescent="0.25">
      <c r="A423" s="78" t="s">
        <v>1286</v>
      </c>
      <c r="B423" s="81" t="s">
        <v>1285</v>
      </c>
      <c r="C423" s="82">
        <v>300000003805704</v>
      </c>
      <c r="D423" s="81" t="s">
        <v>1091</v>
      </c>
      <c r="E423" s="81" t="s">
        <v>1090</v>
      </c>
      <c r="F423" s="79"/>
      <c r="G423" s="80">
        <v>18629</v>
      </c>
      <c r="H423" s="80">
        <v>1027428</v>
      </c>
      <c r="I423" s="79"/>
    </row>
    <row r="424" spans="1:9" x14ac:dyDescent="0.25">
      <c r="A424" s="78" t="s">
        <v>1085</v>
      </c>
      <c r="B424" s="81" t="s">
        <v>1284</v>
      </c>
      <c r="C424" s="82">
        <v>300000003805920</v>
      </c>
      <c r="D424" s="81" t="s">
        <v>1094</v>
      </c>
      <c r="E424" s="81" t="s">
        <v>1090</v>
      </c>
      <c r="F424" s="79"/>
      <c r="G424" s="80">
        <v>18629</v>
      </c>
      <c r="H424" s="80">
        <v>1027428</v>
      </c>
      <c r="I424" s="79"/>
    </row>
    <row r="425" spans="1:9" x14ac:dyDescent="0.25">
      <c r="A425" s="78" t="s">
        <v>1085</v>
      </c>
      <c r="B425" s="81" t="s">
        <v>1284</v>
      </c>
      <c r="C425" s="82">
        <v>300000003805920</v>
      </c>
      <c r="D425" s="81" t="s">
        <v>1093</v>
      </c>
      <c r="E425" s="81" t="s">
        <v>1090</v>
      </c>
      <c r="F425" s="79"/>
      <c r="G425" s="80">
        <v>18629</v>
      </c>
      <c r="H425" s="80">
        <v>1027428</v>
      </c>
      <c r="I425" s="79"/>
    </row>
    <row r="426" spans="1:9" x14ac:dyDescent="0.25">
      <c r="A426" s="78" t="s">
        <v>1085</v>
      </c>
      <c r="B426" s="81" t="s">
        <v>1284</v>
      </c>
      <c r="C426" s="82">
        <v>300000003805920</v>
      </c>
      <c r="D426" s="81" t="s">
        <v>1091</v>
      </c>
      <c r="E426" s="81" t="s">
        <v>1090</v>
      </c>
      <c r="F426" s="79"/>
      <c r="G426" s="80">
        <v>18629</v>
      </c>
      <c r="H426" s="80">
        <v>1027428</v>
      </c>
      <c r="I426" s="79"/>
    </row>
    <row r="427" spans="1:9" x14ac:dyDescent="0.25">
      <c r="A427" s="78" t="s">
        <v>1283</v>
      </c>
      <c r="B427" s="81" t="s">
        <v>1282</v>
      </c>
      <c r="C427" s="82">
        <v>300000003806096</v>
      </c>
      <c r="D427" s="81" t="s">
        <v>1094</v>
      </c>
      <c r="E427" s="81" t="s">
        <v>1090</v>
      </c>
      <c r="F427" s="79"/>
      <c r="G427" s="80">
        <v>18629</v>
      </c>
      <c r="H427" s="80">
        <v>1027428</v>
      </c>
      <c r="I427" s="79"/>
    </row>
    <row r="428" spans="1:9" x14ac:dyDescent="0.25">
      <c r="A428" s="78" t="s">
        <v>1283</v>
      </c>
      <c r="B428" s="81" t="s">
        <v>1282</v>
      </c>
      <c r="C428" s="82">
        <v>300000003806096</v>
      </c>
      <c r="D428" s="81" t="s">
        <v>1093</v>
      </c>
      <c r="E428" s="81" t="s">
        <v>1090</v>
      </c>
      <c r="F428" s="79"/>
      <c r="G428" s="80">
        <v>18629</v>
      </c>
      <c r="H428" s="80">
        <v>1027428</v>
      </c>
      <c r="I428" s="79"/>
    </row>
    <row r="429" spans="1:9" x14ac:dyDescent="0.25">
      <c r="A429" s="78" t="s">
        <v>1283</v>
      </c>
      <c r="B429" s="81" t="s">
        <v>1282</v>
      </c>
      <c r="C429" s="82">
        <v>300000003806096</v>
      </c>
      <c r="D429" s="81" t="s">
        <v>1091</v>
      </c>
      <c r="E429" s="81" t="s">
        <v>1090</v>
      </c>
      <c r="F429" s="79"/>
      <c r="G429" s="80">
        <v>18629</v>
      </c>
      <c r="H429" s="80">
        <v>1027428</v>
      </c>
      <c r="I429" s="79"/>
    </row>
    <row r="430" spans="1:9" x14ac:dyDescent="0.25">
      <c r="A430" s="78" t="s">
        <v>1281</v>
      </c>
      <c r="B430" s="81" t="s">
        <v>1280</v>
      </c>
      <c r="C430" s="82">
        <v>300000003806107</v>
      </c>
      <c r="D430" s="81" t="s">
        <v>1094</v>
      </c>
      <c r="E430" s="81" t="s">
        <v>1090</v>
      </c>
      <c r="F430" s="79"/>
      <c r="G430" s="80">
        <v>18629</v>
      </c>
      <c r="H430" s="80">
        <v>1027428</v>
      </c>
      <c r="I430" s="79"/>
    </row>
    <row r="431" spans="1:9" x14ac:dyDescent="0.25">
      <c r="A431" s="78" t="s">
        <v>1281</v>
      </c>
      <c r="B431" s="81" t="s">
        <v>1280</v>
      </c>
      <c r="C431" s="82">
        <v>300000003806107</v>
      </c>
      <c r="D431" s="81" t="s">
        <v>1093</v>
      </c>
      <c r="E431" s="81" t="s">
        <v>1090</v>
      </c>
      <c r="F431" s="79"/>
      <c r="G431" s="80">
        <v>18629</v>
      </c>
      <c r="H431" s="80">
        <v>1027428</v>
      </c>
      <c r="I431" s="79"/>
    </row>
    <row r="432" spans="1:9" x14ac:dyDescent="0.25">
      <c r="A432" s="78" t="s">
        <v>1281</v>
      </c>
      <c r="B432" s="81" t="s">
        <v>1280</v>
      </c>
      <c r="C432" s="82">
        <v>300000003806107</v>
      </c>
      <c r="D432" s="81" t="s">
        <v>1091</v>
      </c>
      <c r="E432" s="81" t="s">
        <v>1090</v>
      </c>
      <c r="F432" s="79"/>
      <c r="G432" s="80">
        <v>18629</v>
      </c>
      <c r="H432" s="80">
        <v>1027428</v>
      </c>
      <c r="I432" s="79"/>
    </row>
    <row r="433" spans="1:9" x14ac:dyDescent="0.25">
      <c r="A433" s="78" t="s">
        <v>1279</v>
      </c>
      <c r="B433" s="81" t="s">
        <v>1278</v>
      </c>
      <c r="C433" s="82">
        <v>300000003806184</v>
      </c>
      <c r="D433" s="81" t="s">
        <v>1094</v>
      </c>
      <c r="E433" s="81" t="s">
        <v>1090</v>
      </c>
      <c r="F433" s="79"/>
      <c r="G433" s="80">
        <v>18629</v>
      </c>
      <c r="H433" s="80">
        <v>1027428</v>
      </c>
      <c r="I433" s="79"/>
    </row>
    <row r="434" spans="1:9" x14ac:dyDescent="0.25">
      <c r="A434" s="78" t="s">
        <v>1279</v>
      </c>
      <c r="B434" s="81" t="s">
        <v>1278</v>
      </c>
      <c r="C434" s="82">
        <v>300000003806184</v>
      </c>
      <c r="D434" s="81" t="s">
        <v>1093</v>
      </c>
      <c r="E434" s="81" t="s">
        <v>1090</v>
      </c>
      <c r="F434" s="79"/>
      <c r="G434" s="80">
        <v>18629</v>
      </c>
      <c r="H434" s="80">
        <v>1027428</v>
      </c>
      <c r="I434" s="79"/>
    </row>
    <row r="435" spans="1:9" x14ac:dyDescent="0.25">
      <c r="A435" s="78" t="s">
        <v>1279</v>
      </c>
      <c r="B435" s="81" t="s">
        <v>1278</v>
      </c>
      <c r="C435" s="82">
        <v>300000003806184</v>
      </c>
      <c r="D435" s="81" t="s">
        <v>1091</v>
      </c>
      <c r="E435" s="81" t="s">
        <v>1090</v>
      </c>
      <c r="F435" s="79"/>
      <c r="G435" s="80">
        <v>18629</v>
      </c>
      <c r="H435" s="80">
        <v>1027428</v>
      </c>
      <c r="I435" s="79"/>
    </row>
    <row r="436" spans="1:9" x14ac:dyDescent="0.25">
      <c r="A436" s="78" t="s">
        <v>1277</v>
      </c>
      <c r="B436" s="81" t="s">
        <v>1276</v>
      </c>
      <c r="C436" s="82">
        <v>300000003767782</v>
      </c>
      <c r="D436" s="81" t="s">
        <v>1094</v>
      </c>
      <c r="E436" s="81" t="s">
        <v>1090</v>
      </c>
      <c r="F436" s="79"/>
      <c r="G436" s="80">
        <v>18629</v>
      </c>
      <c r="H436" s="80">
        <v>1027428</v>
      </c>
      <c r="I436" s="79"/>
    </row>
    <row r="437" spans="1:9" x14ac:dyDescent="0.25">
      <c r="A437" s="78" t="s">
        <v>1277</v>
      </c>
      <c r="B437" s="81" t="s">
        <v>1276</v>
      </c>
      <c r="C437" s="82">
        <v>300000003767782</v>
      </c>
      <c r="D437" s="81" t="s">
        <v>1093</v>
      </c>
      <c r="E437" s="81" t="s">
        <v>1090</v>
      </c>
      <c r="F437" s="79"/>
      <c r="G437" s="80">
        <v>18629</v>
      </c>
      <c r="H437" s="80">
        <v>1027428</v>
      </c>
      <c r="I437" s="79"/>
    </row>
    <row r="438" spans="1:9" x14ac:dyDescent="0.25">
      <c r="A438" s="78" t="s">
        <v>1277</v>
      </c>
      <c r="B438" s="81" t="s">
        <v>1276</v>
      </c>
      <c r="C438" s="82">
        <v>300000003767782</v>
      </c>
      <c r="D438" s="81" t="s">
        <v>1091</v>
      </c>
      <c r="E438" s="81" t="s">
        <v>1090</v>
      </c>
      <c r="F438" s="79"/>
      <c r="G438" s="80">
        <v>18629</v>
      </c>
      <c r="H438" s="80">
        <v>1027428</v>
      </c>
      <c r="I438" s="79"/>
    </row>
    <row r="439" spans="1:9" x14ac:dyDescent="0.25">
      <c r="A439" s="78" t="s">
        <v>1275</v>
      </c>
      <c r="B439" s="81" t="s">
        <v>1274</v>
      </c>
      <c r="C439" s="82">
        <v>300000003805618</v>
      </c>
      <c r="D439" s="81" t="s">
        <v>1094</v>
      </c>
      <c r="E439" s="81" t="s">
        <v>1090</v>
      </c>
      <c r="F439" s="79"/>
      <c r="G439" s="80">
        <v>18629</v>
      </c>
      <c r="H439" s="80">
        <v>1027428</v>
      </c>
      <c r="I439" s="79"/>
    </row>
    <row r="440" spans="1:9" x14ac:dyDescent="0.25">
      <c r="A440" s="78" t="s">
        <v>1275</v>
      </c>
      <c r="B440" s="81" t="s">
        <v>1274</v>
      </c>
      <c r="C440" s="82">
        <v>300000003805618</v>
      </c>
      <c r="D440" s="81" t="s">
        <v>1093</v>
      </c>
      <c r="E440" s="81" t="s">
        <v>1090</v>
      </c>
      <c r="F440" s="79"/>
      <c r="G440" s="80">
        <v>18629</v>
      </c>
      <c r="H440" s="80">
        <v>1027428</v>
      </c>
      <c r="I440" s="79"/>
    </row>
    <row r="441" spans="1:9" x14ac:dyDescent="0.25">
      <c r="A441" s="78" t="s">
        <v>1275</v>
      </c>
      <c r="B441" s="81" t="s">
        <v>1274</v>
      </c>
      <c r="C441" s="82">
        <v>300000003805618</v>
      </c>
      <c r="D441" s="81" t="s">
        <v>1091</v>
      </c>
      <c r="E441" s="81" t="s">
        <v>1090</v>
      </c>
      <c r="F441" s="79"/>
      <c r="G441" s="80">
        <v>18629</v>
      </c>
      <c r="H441" s="80">
        <v>1027428</v>
      </c>
      <c r="I441" s="79"/>
    </row>
    <row r="442" spans="1:9" x14ac:dyDescent="0.25">
      <c r="A442" s="78" t="s">
        <v>1273</v>
      </c>
      <c r="B442" s="81" t="s">
        <v>1272</v>
      </c>
      <c r="C442" s="82">
        <v>300000003805440</v>
      </c>
      <c r="D442" s="81" t="s">
        <v>1094</v>
      </c>
      <c r="E442" s="81" t="s">
        <v>1090</v>
      </c>
      <c r="F442" s="79"/>
      <c r="G442" s="80">
        <v>18629</v>
      </c>
      <c r="H442" s="80">
        <v>1027428</v>
      </c>
      <c r="I442" s="79"/>
    </row>
    <row r="443" spans="1:9" x14ac:dyDescent="0.25">
      <c r="A443" s="78" t="s">
        <v>1273</v>
      </c>
      <c r="B443" s="81" t="s">
        <v>1272</v>
      </c>
      <c r="C443" s="82">
        <v>300000003805440</v>
      </c>
      <c r="D443" s="81" t="s">
        <v>1093</v>
      </c>
      <c r="E443" s="81" t="s">
        <v>1090</v>
      </c>
      <c r="F443" s="79"/>
      <c r="G443" s="80">
        <v>18629</v>
      </c>
      <c r="H443" s="80">
        <v>1027428</v>
      </c>
      <c r="I443" s="79"/>
    </row>
    <row r="444" spans="1:9" x14ac:dyDescent="0.25">
      <c r="A444" s="78" t="s">
        <v>1273</v>
      </c>
      <c r="B444" s="81" t="s">
        <v>1272</v>
      </c>
      <c r="C444" s="82">
        <v>300000003805440</v>
      </c>
      <c r="D444" s="81" t="s">
        <v>1091</v>
      </c>
      <c r="E444" s="81" t="s">
        <v>1090</v>
      </c>
      <c r="F444" s="79"/>
      <c r="G444" s="80">
        <v>18629</v>
      </c>
      <c r="H444" s="80">
        <v>1027428</v>
      </c>
      <c r="I444" s="79"/>
    </row>
    <row r="445" spans="1:9" ht="26.25" x14ac:dyDescent="0.25">
      <c r="A445" s="78" t="s">
        <v>1271</v>
      </c>
      <c r="B445" s="81" t="s">
        <v>1270</v>
      </c>
      <c r="C445" s="82">
        <v>300000003806063</v>
      </c>
      <c r="D445" s="81" t="s">
        <v>1094</v>
      </c>
      <c r="E445" s="81" t="s">
        <v>1090</v>
      </c>
      <c r="F445" s="79"/>
      <c r="G445" s="80">
        <v>18629</v>
      </c>
      <c r="H445" s="80">
        <v>1027428</v>
      </c>
      <c r="I445" s="79"/>
    </row>
    <row r="446" spans="1:9" ht="26.25" x14ac:dyDescent="0.25">
      <c r="A446" s="78" t="s">
        <v>1271</v>
      </c>
      <c r="B446" s="81" t="s">
        <v>1270</v>
      </c>
      <c r="C446" s="82">
        <v>300000003806063</v>
      </c>
      <c r="D446" s="81" t="s">
        <v>1093</v>
      </c>
      <c r="E446" s="81" t="s">
        <v>1090</v>
      </c>
      <c r="F446" s="79"/>
      <c r="G446" s="80">
        <v>18629</v>
      </c>
      <c r="H446" s="80">
        <v>1027428</v>
      </c>
      <c r="I446" s="79"/>
    </row>
    <row r="447" spans="1:9" ht="26.25" x14ac:dyDescent="0.25">
      <c r="A447" s="78" t="s">
        <v>1271</v>
      </c>
      <c r="B447" s="81" t="s">
        <v>1270</v>
      </c>
      <c r="C447" s="82">
        <v>300000003806063</v>
      </c>
      <c r="D447" s="81" t="s">
        <v>1091</v>
      </c>
      <c r="E447" s="81" t="s">
        <v>1090</v>
      </c>
      <c r="F447" s="79"/>
      <c r="G447" s="80">
        <v>18629</v>
      </c>
      <c r="H447" s="80">
        <v>1027428</v>
      </c>
      <c r="I447" s="79"/>
    </row>
    <row r="448" spans="1:9" x14ac:dyDescent="0.25">
      <c r="A448" s="78" t="s">
        <v>1269</v>
      </c>
      <c r="B448" s="81" t="s">
        <v>1268</v>
      </c>
      <c r="C448" s="82">
        <v>300000003805640</v>
      </c>
      <c r="D448" s="81" t="s">
        <v>1094</v>
      </c>
      <c r="E448" s="81" t="s">
        <v>1090</v>
      </c>
      <c r="F448" s="79"/>
      <c r="G448" s="80">
        <v>18629</v>
      </c>
      <c r="H448" s="80">
        <v>1027428</v>
      </c>
      <c r="I448" s="79"/>
    </row>
    <row r="449" spans="1:9" x14ac:dyDescent="0.25">
      <c r="A449" s="78" t="s">
        <v>1269</v>
      </c>
      <c r="B449" s="81" t="s">
        <v>1268</v>
      </c>
      <c r="C449" s="82">
        <v>300000003805640</v>
      </c>
      <c r="D449" s="81" t="s">
        <v>1093</v>
      </c>
      <c r="E449" s="81" t="s">
        <v>1090</v>
      </c>
      <c r="F449" s="79"/>
      <c r="G449" s="80">
        <v>18629</v>
      </c>
      <c r="H449" s="80">
        <v>1027428</v>
      </c>
      <c r="I449" s="79"/>
    </row>
    <row r="450" spans="1:9" x14ac:dyDescent="0.25">
      <c r="A450" s="78" t="s">
        <v>1269</v>
      </c>
      <c r="B450" s="81" t="s">
        <v>1268</v>
      </c>
      <c r="C450" s="82">
        <v>300000003805640</v>
      </c>
      <c r="D450" s="81" t="s">
        <v>1091</v>
      </c>
      <c r="E450" s="81" t="s">
        <v>1090</v>
      </c>
      <c r="F450" s="79"/>
      <c r="G450" s="80">
        <v>18629</v>
      </c>
      <c r="H450" s="80">
        <v>1027428</v>
      </c>
      <c r="I450" s="79"/>
    </row>
    <row r="451" spans="1:9" x14ac:dyDescent="0.25">
      <c r="A451" s="78" t="s">
        <v>1267</v>
      </c>
      <c r="B451" s="81" t="s">
        <v>1266</v>
      </c>
      <c r="C451" s="82">
        <v>300000003805821</v>
      </c>
      <c r="D451" s="81" t="s">
        <v>1094</v>
      </c>
      <c r="E451" s="81" t="s">
        <v>1090</v>
      </c>
      <c r="F451" s="79"/>
      <c r="G451" s="80">
        <v>18629</v>
      </c>
      <c r="H451" s="80">
        <v>1027428</v>
      </c>
      <c r="I451" s="79"/>
    </row>
    <row r="452" spans="1:9" x14ac:dyDescent="0.25">
      <c r="A452" s="78" t="s">
        <v>1267</v>
      </c>
      <c r="B452" s="81" t="s">
        <v>1266</v>
      </c>
      <c r="C452" s="82">
        <v>300000003805821</v>
      </c>
      <c r="D452" s="81" t="s">
        <v>1093</v>
      </c>
      <c r="E452" s="81" t="s">
        <v>1090</v>
      </c>
      <c r="F452" s="79"/>
      <c r="G452" s="80">
        <v>18629</v>
      </c>
      <c r="H452" s="80">
        <v>1027428</v>
      </c>
      <c r="I452" s="79"/>
    </row>
    <row r="453" spans="1:9" x14ac:dyDescent="0.25">
      <c r="A453" s="78" t="s">
        <v>1267</v>
      </c>
      <c r="B453" s="81" t="s">
        <v>1266</v>
      </c>
      <c r="C453" s="82">
        <v>300000003805821</v>
      </c>
      <c r="D453" s="81" t="s">
        <v>1091</v>
      </c>
      <c r="E453" s="81" t="s">
        <v>1090</v>
      </c>
      <c r="F453" s="79"/>
      <c r="G453" s="80">
        <v>18629</v>
      </c>
      <c r="H453" s="80">
        <v>1027428</v>
      </c>
      <c r="I453" s="79"/>
    </row>
    <row r="454" spans="1:9" x14ac:dyDescent="0.25">
      <c r="A454" s="78" t="s">
        <v>1265</v>
      </c>
      <c r="B454" s="81" t="s">
        <v>1264</v>
      </c>
      <c r="C454" s="82">
        <v>300000003806074</v>
      </c>
      <c r="D454" s="81" t="s">
        <v>1094</v>
      </c>
      <c r="E454" s="81" t="s">
        <v>1090</v>
      </c>
      <c r="F454" s="79"/>
      <c r="G454" s="80">
        <v>18629</v>
      </c>
      <c r="H454" s="80">
        <v>1027428</v>
      </c>
      <c r="I454" s="79"/>
    </row>
    <row r="455" spans="1:9" x14ac:dyDescent="0.25">
      <c r="A455" s="78" t="s">
        <v>1265</v>
      </c>
      <c r="B455" s="81" t="s">
        <v>1264</v>
      </c>
      <c r="C455" s="82">
        <v>300000003806074</v>
      </c>
      <c r="D455" s="81" t="s">
        <v>1093</v>
      </c>
      <c r="E455" s="81" t="s">
        <v>1090</v>
      </c>
      <c r="F455" s="79"/>
      <c r="G455" s="80">
        <v>18629</v>
      </c>
      <c r="H455" s="80">
        <v>1027428</v>
      </c>
      <c r="I455" s="79"/>
    </row>
    <row r="456" spans="1:9" x14ac:dyDescent="0.25">
      <c r="A456" s="78" t="s">
        <v>1265</v>
      </c>
      <c r="B456" s="81" t="s">
        <v>1264</v>
      </c>
      <c r="C456" s="82">
        <v>300000003806074</v>
      </c>
      <c r="D456" s="81" t="s">
        <v>1091</v>
      </c>
      <c r="E456" s="81" t="s">
        <v>1090</v>
      </c>
      <c r="F456" s="79"/>
      <c r="G456" s="80">
        <v>18629</v>
      </c>
      <c r="H456" s="80">
        <v>1027428</v>
      </c>
      <c r="I456" s="79"/>
    </row>
    <row r="457" spans="1:9" x14ac:dyDescent="0.25">
      <c r="A457" s="78" t="s">
        <v>1263</v>
      </c>
      <c r="B457" s="81" t="s">
        <v>1262</v>
      </c>
      <c r="C457" s="82">
        <v>300000003805510</v>
      </c>
      <c r="D457" s="81" t="s">
        <v>1094</v>
      </c>
      <c r="E457" s="81" t="s">
        <v>1090</v>
      </c>
      <c r="F457" s="79"/>
      <c r="G457" s="80">
        <v>18629</v>
      </c>
      <c r="H457" s="80">
        <v>1027428</v>
      </c>
      <c r="I457" s="79"/>
    </row>
    <row r="458" spans="1:9" x14ac:dyDescent="0.25">
      <c r="A458" s="78" t="s">
        <v>1263</v>
      </c>
      <c r="B458" s="81" t="s">
        <v>1262</v>
      </c>
      <c r="C458" s="82">
        <v>300000003805510</v>
      </c>
      <c r="D458" s="81" t="s">
        <v>1093</v>
      </c>
      <c r="E458" s="81" t="s">
        <v>1090</v>
      </c>
      <c r="F458" s="79"/>
      <c r="G458" s="80">
        <v>18629</v>
      </c>
      <c r="H458" s="80">
        <v>1027428</v>
      </c>
      <c r="I458" s="79"/>
    </row>
    <row r="459" spans="1:9" x14ac:dyDescent="0.25">
      <c r="A459" s="78" t="s">
        <v>1263</v>
      </c>
      <c r="B459" s="81" t="s">
        <v>1262</v>
      </c>
      <c r="C459" s="82">
        <v>300000003805510</v>
      </c>
      <c r="D459" s="81" t="s">
        <v>1091</v>
      </c>
      <c r="E459" s="81" t="s">
        <v>1090</v>
      </c>
      <c r="F459" s="79"/>
      <c r="G459" s="80">
        <v>18629</v>
      </c>
      <c r="H459" s="80">
        <v>1027428</v>
      </c>
      <c r="I459" s="79"/>
    </row>
    <row r="460" spans="1:9" x14ac:dyDescent="0.25">
      <c r="A460" s="78" t="s">
        <v>1261</v>
      </c>
      <c r="B460" s="81" t="s">
        <v>1260</v>
      </c>
      <c r="C460" s="82">
        <v>300000003805268</v>
      </c>
      <c r="D460" s="81" t="s">
        <v>1094</v>
      </c>
      <c r="E460" s="81" t="s">
        <v>1090</v>
      </c>
      <c r="F460" s="79"/>
      <c r="G460" s="80">
        <v>18629</v>
      </c>
      <c r="H460" s="80">
        <v>1027428</v>
      </c>
      <c r="I460" s="79"/>
    </row>
    <row r="461" spans="1:9" x14ac:dyDescent="0.25">
      <c r="A461" s="78" t="s">
        <v>1261</v>
      </c>
      <c r="B461" s="81" t="s">
        <v>1260</v>
      </c>
      <c r="C461" s="82">
        <v>300000003805268</v>
      </c>
      <c r="D461" s="81" t="s">
        <v>1093</v>
      </c>
      <c r="E461" s="81" t="s">
        <v>1090</v>
      </c>
      <c r="F461" s="79"/>
      <c r="G461" s="80">
        <v>18629</v>
      </c>
      <c r="H461" s="80">
        <v>1027428</v>
      </c>
      <c r="I461" s="79"/>
    </row>
    <row r="462" spans="1:9" x14ac:dyDescent="0.25">
      <c r="A462" s="78" t="s">
        <v>1261</v>
      </c>
      <c r="B462" s="81" t="s">
        <v>1260</v>
      </c>
      <c r="C462" s="82">
        <v>300000003805268</v>
      </c>
      <c r="D462" s="81" t="s">
        <v>1091</v>
      </c>
      <c r="E462" s="81" t="s">
        <v>1090</v>
      </c>
      <c r="F462" s="79"/>
      <c r="G462" s="80">
        <v>18629</v>
      </c>
      <c r="H462" s="80">
        <v>1027428</v>
      </c>
      <c r="I462" s="79"/>
    </row>
    <row r="463" spans="1:9" x14ac:dyDescent="0.25">
      <c r="A463" s="78" t="s">
        <v>1259</v>
      </c>
      <c r="B463" s="81" t="s">
        <v>1258</v>
      </c>
      <c r="C463" s="82">
        <v>300000003806239</v>
      </c>
      <c r="D463" s="81" t="s">
        <v>1094</v>
      </c>
      <c r="E463" s="81" t="s">
        <v>1090</v>
      </c>
      <c r="F463" s="79"/>
      <c r="G463" s="80">
        <v>18629</v>
      </c>
      <c r="H463" s="80">
        <v>1027428</v>
      </c>
      <c r="I463" s="79"/>
    </row>
    <row r="464" spans="1:9" x14ac:dyDescent="0.25">
      <c r="A464" s="78" t="s">
        <v>1259</v>
      </c>
      <c r="B464" s="81" t="s">
        <v>1258</v>
      </c>
      <c r="C464" s="82">
        <v>300000003806239</v>
      </c>
      <c r="D464" s="81" t="s">
        <v>1093</v>
      </c>
      <c r="E464" s="81" t="s">
        <v>1090</v>
      </c>
      <c r="F464" s="79"/>
      <c r="G464" s="80">
        <v>18629</v>
      </c>
      <c r="H464" s="80">
        <v>1027428</v>
      </c>
      <c r="I464" s="79"/>
    </row>
    <row r="465" spans="1:9" x14ac:dyDescent="0.25">
      <c r="A465" s="78" t="s">
        <v>1259</v>
      </c>
      <c r="B465" s="81" t="s">
        <v>1258</v>
      </c>
      <c r="C465" s="82">
        <v>300000003806239</v>
      </c>
      <c r="D465" s="81" t="s">
        <v>1091</v>
      </c>
      <c r="E465" s="81" t="s">
        <v>1090</v>
      </c>
      <c r="F465" s="79"/>
      <c r="G465" s="80">
        <v>18629</v>
      </c>
      <c r="H465" s="80">
        <v>1027428</v>
      </c>
      <c r="I465" s="79"/>
    </row>
    <row r="466" spans="1:9" x14ac:dyDescent="0.25">
      <c r="A466" s="78" t="s">
        <v>1257</v>
      </c>
      <c r="B466" s="81" t="s">
        <v>1256</v>
      </c>
      <c r="C466" s="82">
        <v>300000003806195</v>
      </c>
      <c r="D466" s="81" t="s">
        <v>1094</v>
      </c>
      <c r="E466" s="81" t="s">
        <v>1090</v>
      </c>
      <c r="F466" s="79"/>
      <c r="G466" s="80">
        <v>18629</v>
      </c>
      <c r="H466" s="80">
        <v>1027428</v>
      </c>
      <c r="I466" s="79"/>
    </row>
    <row r="467" spans="1:9" x14ac:dyDescent="0.25">
      <c r="A467" s="78" t="s">
        <v>1257</v>
      </c>
      <c r="B467" s="81" t="s">
        <v>1256</v>
      </c>
      <c r="C467" s="82">
        <v>300000003806195</v>
      </c>
      <c r="D467" s="81" t="s">
        <v>1093</v>
      </c>
      <c r="E467" s="81" t="s">
        <v>1090</v>
      </c>
      <c r="F467" s="79"/>
      <c r="G467" s="80">
        <v>18629</v>
      </c>
      <c r="H467" s="80">
        <v>1027428</v>
      </c>
      <c r="I467" s="79"/>
    </row>
    <row r="468" spans="1:9" x14ac:dyDescent="0.25">
      <c r="A468" s="78" t="s">
        <v>1257</v>
      </c>
      <c r="B468" s="81" t="s">
        <v>1256</v>
      </c>
      <c r="C468" s="82">
        <v>300000003806195</v>
      </c>
      <c r="D468" s="81" t="s">
        <v>1091</v>
      </c>
      <c r="E468" s="81" t="s">
        <v>1090</v>
      </c>
      <c r="F468" s="79"/>
      <c r="G468" s="80">
        <v>18629</v>
      </c>
      <c r="H468" s="80">
        <v>1027428</v>
      </c>
      <c r="I468" s="79"/>
    </row>
    <row r="469" spans="1:9" ht="26.25" x14ac:dyDescent="0.25">
      <c r="A469" s="78" t="s">
        <v>1255</v>
      </c>
      <c r="B469" s="81" t="s">
        <v>1254</v>
      </c>
      <c r="C469" s="82">
        <v>300000003805660</v>
      </c>
      <c r="D469" s="81" t="s">
        <v>1094</v>
      </c>
      <c r="E469" s="81" t="s">
        <v>1090</v>
      </c>
      <c r="F469" s="79"/>
      <c r="G469" s="80">
        <v>18629</v>
      </c>
      <c r="H469" s="80">
        <v>1027428</v>
      </c>
      <c r="I469" s="79"/>
    </row>
    <row r="470" spans="1:9" ht="26.25" x14ac:dyDescent="0.25">
      <c r="A470" s="78" t="s">
        <v>1255</v>
      </c>
      <c r="B470" s="81" t="s">
        <v>1254</v>
      </c>
      <c r="C470" s="82">
        <v>300000003805660</v>
      </c>
      <c r="D470" s="81" t="s">
        <v>1093</v>
      </c>
      <c r="E470" s="81" t="s">
        <v>1090</v>
      </c>
      <c r="F470" s="79"/>
      <c r="G470" s="80">
        <v>18629</v>
      </c>
      <c r="H470" s="80">
        <v>1027428</v>
      </c>
      <c r="I470" s="79"/>
    </row>
    <row r="471" spans="1:9" ht="26.25" x14ac:dyDescent="0.25">
      <c r="A471" s="78" t="s">
        <v>1255</v>
      </c>
      <c r="B471" s="81" t="s">
        <v>1254</v>
      </c>
      <c r="C471" s="82">
        <v>300000003805660</v>
      </c>
      <c r="D471" s="81" t="s">
        <v>1091</v>
      </c>
      <c r="E471" s="81" t="s">
        <v>1090</v>
      </c>
      <c r="F471" s="79"/>
      <c r="G471" s="80">
        <v>18629</v>
      </c>
      <c r="H471" s="80">
        <v>1027428</v>
      </c>
      <c r="I471" s="79"/>
    </row>
    <row r="472" spans="1:9" ht="26.25" x14ac:dyDescent="0.25">
      <c r="A472" s="78" t="s">
        <v>1253</v>
      </c>
      <c r="B472" s="81" t="s">
        <v>1252</v>
      </c>
      <c r="C472" s="82">
        <v>300000003805047</v>
      </c>
      <c r="D472" s="81" t="s">
        <v>1094</v>
      </c>
      <c r="E472" s="81" t="s">
        <v>1090</v>
      </c>
      <c r="F472" s="79"/>
      <c r="G472" s="80">
        <v>18629</v>
      </c>
      <c r="H472" s="80">
        <v>1027428</v>
      </c>
      <c r="I472" s="79"/>
    </row>
    <row r="473" spans="1:9" ht="26.25" x14ac:dyDescent="0.25">
      <c r="A473" s="78" t="s">
        <v>1253</v>
      </c>
      <c r="B473" s="81" t="s">
        <v>1252</v>
      </c>
      <c r="C473" s="82">
        <v>300000003805047</v>
      </c>
      <c r="D473" s="81" t="s">
        <v>1093</v>
      </c>
      <c r="E473" s="81" t="s">
        <v>1090</v>
      </c>
      <c r="F473" s="79"/>
      <c r="G473" s="80">
        <v>18629</v>
      </c>
      <c r="H473" s="80">
        <v>1027428</v>
      </c>
      <c r="I473" s="79"/>
    </row>
    <row r="474" spans="1:9" ht="26.25" x14ac:dyDescent="0.25">
      <c r="A474" s="78" t="s">
        <v>1253</v>
      </c>
      <c r="B474" s="81" t="s">
        <v>1252</v>
      </c>
      <c r="C474" s="82">
        <v>300000003805047</v>
      </c>
      <c r="D474" s="81" t="s">
        <v>1091</v>
      </c>
      <c r="E474" s="81" t="s">
        <v>1090</v>
      </c>
      <c r="F474" s="79"/>
      <c r="G474" s="80">
        <v>18629</v>
      </c>
      <c r="H474" s="80">
        <v>1027428</v>
      </c>
      <c r="I474" s="79"/>
    </row>
    <row r="475" spans="1:9" x14ac:dyDescent="0.25">
      <c r="A475" s="78" t="s">
        <v>1251</v>
      </c>
      <c r="B475" s="81" t="s">
        <v>1250</v>
      </c>
      <c r="C475" s="82">
        <v>300000003804565</v>
      </c>
      <c r="D475" s="81" t="s">
        <v>1096</v>
      </c>
      <c r="E475" s="81" t="s">
        <v>1090</v>
      </c>
      <c r="F475" s="79"/>
      <c r="G475" s="80" t="s">
        <v>1095</v>
      </c>
      <c r="H475" s="80">
        <v>1027428</v>
      </c>
      <c r="I475" s="79"/>
    </row>
    <row r="476" spans="1:9" x14ac:dyDescent="0.25">
      <c r="A476" s="78" t="s">
        <v>1249</v>
      </c>
      <c r="B476" s="81" t="s">
        <v>1248</v>
      </c>
      <c r="C476" s="82">
        <v>300000003813131</v>
      </c>
      <c r="D476" s="81" t="s">
        <v>1094</v>
      </c>
      <c r="E476" s="81" t="s">
        <v>1090</v>
      </c>
      <c r="F476" s="79"/>
      <c r="G476" s="80">
        <v>18629</v>
      </c>
      <c r="H476" s="80">
        <v>1027428</v>
      </c>
      <c r="I476" s="79"/>
    </row>
    <row r="477" spans="1:9" x14ac:dyDescent="0.25">
      <c r="A477" s="78" t="s">
        <v>1247</v>
      </c>
      <c r="B477" s="81" t="s">
        <v>1246</v>
      </c>
      <c r="C477" s="82">
        <v>300000003806866</v>
      </c>
      <c r="D477" s="81" t="s">
        <v>1094</v>
      </c>
      <c r="E477" s="81" t="s">
        <v>1090</v>
      </c>
      <c r="F477" s="79"/>
      <c r="G477" s="80">
        <v>18629</v>
      </c>
      <c r="H477" s="80">
        <v>1027428</v>
      </c>
      <c r="I477" s="79"/>
    </row>
    <row r="478" spans="1:9" x14ac:dyDescent="0.25">
      <c r="A478" s="78" t="s">
        <v>1245</v>
      </c>
      <c r="B478" s="81" t="s">
        <v>1244</v>
      </c>
      <c r="C478" s="82">
        <v>300000003806822</v>
      </c>
      <c r="D478" s="81" t="s">
        <v>1094</v>
      </c>
      <c r="E478" s="81" t="s">
        <v>1090</v>
      </c>
      <c r="F478" s="79"/>
      <c r="G478" s="80">
        <v>18629</v>
      </c>
      <c r="H478" s="80">
        <v>1027428</v>
      </c>
      <c r="I478" s="79"/>
    </row>
    <row r="479" spans="1:9" x14ac:dyDescent="0.25">
      <c r="A479" s="78" t="s">
        <v>1243</v>
      </c>
      <c r="B479" s="81" t="s">
        <v>1242</v>
      </c>
      <c r="C479" s="82">
        <v>300000003806668</v>
      </c>
      <c r="D479" s="81" t="s">
        <v>1094</v>
      </c>
      <c r="E479" s="81" t="s">
        <v>1090</v>
      </c>
      <c r="F479" s="79"/>
      <c r="G479" s="80">
        <v>18629</v>
      </c>
      <c r="H479" s="80">
        <v>1027428</v>
      </c>
      <c r="I479" s="79"/>
    </row>
    <row r="480" spans="1:9" x14ac:dyDescent="0.25">
      <c r="A480" s="78" t="s">
        <v>1241</v>
      </c>
      <c r="B480" s="81" t="s">
        <v>1240</v>
      </c>
      <c r="C480" s="82">
        <v>300000003806954</v>
      </c>
      <c r="D480" s="81" t="s">
        <v>1094</v>
      </c>
      <c r="E480" s="81" t="s">
        <v>1090</v>
      </c>
      <c r="F480" s="79"/>
      <c r="G480" s="80">
        <v>18629</v>
      </c>
      <c r="H480" s="80">
        <v>1027428</v>
      </c>
      <c r="I480" s="79"/>
    </row>
    <row r="481" spans="1:9" x14ac:dyDescent="0.25">
      <c r="A481" s="78" t="s">
        <v>1239</v>
      </c>
      <c r="B481" s="81" t="s">
        <v>1238</v>
      </c>
      <c r="C481" s="82">
        <v>300000003806899</v>
      </c>
      <c r="D481" s="81" t="s">
        <v>1094</v>
      </c>
      <c r="E481" s="81" t="s">
        <v>1090</v>
      </c>
      <c r="F481" s="79"/>
      <c r="G481" s="80">
        <v>18629</v>
      </c>
      <c r="H481" s="80">
        <v>1027428</v>
      </c>
      <c r="I481" s="79"/>
    </row>
    <row r="482" spans="1:9" x14ac:dyDescent="0.25">
      <c r="A482" s="78" t="s">
        <v>1237</v>
      </c>
      <c r="B482" s="81" t="s">
        <v>1236</v>
      </c>
      <c r="C482" s="82">
        <v>300000003813087</v>
      </c>
      <c r="D482" s="81" t="s">
        <v>1094</v>
      </c>
      <c r="E482" s="81" t="s">
        <v>1090</v>
      </c>
      <c r="F482" s="79"/>
      <c r="G482" s="80">
        <v>18629</v>
      </c>
      <c r="H482" s="80">
        <v>1027428</v>
      </c>
      <c r="I482" s="79"/>
    </row>
    <row r="483" spans="1:9" x14ac:dyDescent="0.25">
      <c r="A483" s="78" t="s">
        <v>1235</v>
      </c>
      <c r="B483" s="81" t="s">
        <v>1234</v>
      </c>
      <c r="C483" s="82">
        <v>300000003806503</v>
      </c>
      <c r="D483" s="81" t="s">
        <v>1094</v>
      </c>
      <c r="E483" s="81" t="s">
        <v>1090</v>
      </c>
      <c r="F483" s="79"/>
      <c r="G483" s="80">
        <v>18629</v>
      </c>
      <c r="H483" s="80">
        <v>1027428</v>
      </c>
      <c r="I483" s="79"/>
    </row>
    <row r="484" spans="1:9" x14ac:dyDescent="0.25">
      <c r="A484" s="78" t="s">
        <v>1233</v>
      </c>
      <c r="B484" s="81" t="s">
        <v>1232</v>
      </c>
      <c r="C484" s="82">
        <v>300000003806448</v>
      </c>
      <c r="D484" s="81" t="s">
        <v>1094</v>
      </c>
      <c r="E484" s="81" t="s">
        <v>1090</v>
      </c>
      <c r="F484" s="79"/>
      <c r="G484" s="80">
        <v>18629</v>
      </c>
      <c r="H484" s="80">
        <v>1027428</v>
      </c>
      <c r="I484" s="79"/>
    </row>
    <row r="485" spans="1:9" x14ac:dyDescent="0.25">
      <c r="A485" s="78" t="s">
        <v>1231</v>
      </c>
      <c r="B485" s="81" t="s">
        <v>1230</v>
      </c>
      <c r="C485" s="82">
        <v>300000003813329</v>
      </c>
      <c r="D485" s="81" t="s">
        <v>1094</v>
      </c>
      <c r="E485" s="81" t="s">
        <v>1090</v>
      </c>
      <c r="F485" s="79"/>
      <c r="G485" s="80">
        <v>18629</v>
      </c>
      <c r="H485" s="80">
        <v>1027428</v>
      </c>
      <c r="I485" s="79"/>
    </row>
    <row r="486" spans="1:9" ht="26.25" x14ac:dyDescent="0.25">
      <c r="A486" s="78" t="s">
        <v>1229</v>
      </c>
      <c r="B486" s="81" t="s">
        <v>1228</v>
      </c>
      <c r="C486" s="82">
        <v>300000003813054</v>
      </c>
      <c r="D486" s="81" t="s">
        <v>1094</v>
      </c>
      <c r="E486" s="81" t="s">
        <v>1090</v>
      </c>
      <c r="F486" s="79"/>
      <c r="G486" s="80">
        <v>18629</v>
      </c>
      <c r="H486" s="80">
        <v>1027428</v>
      </c>
      <c r="I486" s="79"/>
    </row>
    <row r="487" spans="1:9" x14ac:dyDescent="0.25">
      <c r="A487" s="78" t="s">
        <v>1227</v>
      </c>
      <c r="B487" s="81" t="s">
        <v>1226</v>
      </c>
      <c r="C487" s="82">
        <v>300000003806910</v>
      </c>
      <c r="D487" s="81" t="s">
        <v>1094</v>
      </c>
      <c r="E487" s="81" t="s">
        <v>1090</v>
      </c>
      <c r="F487" s="79"/>
      <c r="G487" s="80">
        <v>18629</v>
      </c>
      <c r="H487" s="80">
        <v>1027428</v>
      </c>
      <c r="I487" s="79"/>
    </row>
    <row r="488" spans="1:9" x14ac:dyDescent="0.25">
      <c r="A488" s="78" t="s">
        <v>1225</v>
      </c>
      <c r="B488" s="81" t="s">
        <v>1224</v>
      </c>
      <c r="C488" s="82">
        <v>300000003813065</v>
      </c>
      <c r="D488" s="81" t="s">
        <v>1094</v>
      </c>
      <c r="E488" s="81" t="s">
        <v>1090</v>
      </c>
      <c r="F488" s="79"/>
      <c r="G488" s="80">
        <v>18629</v>
      </c>
      <c r="H488" s="80">
        <v>1027428</v>
      </c>
      <c r="I488" s="79"/>
    </row>
    <row r="489" spans="1:9" x14ac:dyDescent="0.25">
      <c r="A489" s="78" t="s">
        <v>1223</v>
      </c>
      <c r="B489" s="81" t="s">
        <v>1222</v>
      </c>
      <c r="C489" s="82">
        <v>300000003806415</v>
      </c>
      <c r="D489" s="81" t="s">
        <v>1094</v>
      </c>
      <c r="E489" s="81" t="s">
        <v>1090</v>
      </c>
      <c r="F489" s="79"/>
      <c r="G489" s="80">
        <v>18629</v>
      </c>
      <c r="H489" s="80">
        <v>1027428</v>
      </c>
      <c r="I489" s="79"/>
    </row>
    <row r="490" spans="1:9" ht="26.25" x14ac:dyDescent="0.25">
      <c r="A490" s="78" t="s">
        <v>1221</v>
      </c>
      <c r="B490" s="81" t="s">
        <v>1220</v>
      </c>
      <c r="C490" s="82">
        <v>300000003806635</v>
      </c>
      <c r="D490" s="81" t="s">
        <v>1094</v>
      </c>
      <c r="E490" s="81" t="s">
        <v>1090</v>
      </c>
      <c r="F490" s="79"/>
      <c r="G490" s="80">
        <v>18629</v>
      </c>
      <c r="H490" s="80">
        <v>1027428</v>
      </c>
      <c r="I490" s="79"/>
    </row>
    <row r="491" spans="1:9" x14ac:dyDescent="0.25">
      <c r="A491" s="78" t="s">
        <v>1219</v>
      </c>
      <c r="B491" s="81" t="s">
        <v>1218</v>
      </c>
      <c r="C491" s="82">
        <v>300000003813208</v>
      </c>
      <c r="D491" s="81" t="s">
        <v>1094</v>
      </c>
      <c r="E491" s="81" t="s">
        <v>1090</v>
      </c>
      <c r="F491" s="79"/>
      <c r="G491" s="80">
        <v>18629</v>
      </c>
      <c r="H491" s="80">
        <v>1027428</v>
      </c>
      <c r="I491" s="79"/>
    </row>
    <row r="492" spans="1:9" x14ac:dyDescent="0.25">
      <c r="A492" s="78" t="s">
        <v>1217</v>
      </c>
      <c r="B492" s="81" t="s">
        <v>1216</v>
      </c>
      <c r="C492" s="82">
        <v>300000003806613</v>
      </c>
      <c r="D492" s="81" t="s">
        <v>1094</v>
      </c>
      <c r="E492" s="81" t="s">
        <v>1090</v>
      </c>
      <c r="F492" s="79"/>
      <c r="G492" s="80">
        <v>18629</v>
      </c>
      <c r="H492" s="80">
        <v>1027428</v>
      </c>
      <c r="I492" s="79"/>
    </row>
    <row r="493" spans="1:9" x14ac:dyDescent="0.25">
      <c r="A493" s="78" t="s">
        <v>1215</v>
      </c>
      <c r="B493" s="81" t="s">
        <v>1214</v>
      </c>
      <c r="C493" s="82">
        <v>300000003806536</v>
      </c>
      <c r="D493" s="81" t="s">
        <v>1094</v>
      </c>
      <c r="E493" s="81" t="s">
        <v>1090</v>
      </c>
      <c r="F493" s="79"/>
      <c r="G493" s="80">
        <v>18629</v>
      </c>
      <c r="H493" s="80">
        <v>44377</v>
      </c>
      <c r="I493" s="79"/>
    </row>
    <row r="494" spans="1:9" x14ac:dyDescent="0.25">
      <c r="A494" s="78" t="s">
        <v>1213</v>
      </c>
      <c r="B494" s="81" t="s">
        <v>1212</v>
      </c>
      <c r="C494" s="82">
        <v>300000003806481</v>
      </c>
      <c r="D494" s="81" t="s">
        <v>1094</v>
      </c>
      <c r="E494" s="81" t="s">
        <v>1090</v>
      </c>
      <c r="F494" s="79"/>
      <c r="G494" s="80">
        <v>18629</v>
      </c>
      <c r="H494" s="80">
        <v>1027428</v>
      </c>
      <c r="I494" s="79"/>
    </row>
    <row r="495" spans="1:9" x14ac:dyDescent="0.25">
      <c r="A495" s="78" t="s">
        <v>1211</v>
      </c>
      <c r="B495" s="81" t="s">
        <v>1210</v>
      </c>
      <c r="C495" s="82">
        <v>300000003806976</v>
      </c>
      <c r="D495" s="81" t="s">
        <v>1094</v>
      </c>
      <c r="E495" s="81" t="s">
        <v>1090</v>
      </c>
      <c r="F495" s="79"/>
      <c r="G495" s="80">
        <v>18629</v>
      </c>
      <c r="H495" s="80">
        <v>1027428</v>
      </c>
      <c r="I495" s="79"/>
    </row>
    <row r="496" spans="1:9" x14ac:dyDescent="0.25">
      <c r="A496" s="78" t="s">
        <v>1209</v>
      </c>
      <c r="B496" s="81" t="s">
        <v>1208</v>
      </c>
      <c r="C496" s="82">
        <v>300000003813461</v>
      </c>
      <c r="D496" s="81" t="s">
        <v>1094</v>
      </c>
      <c r="E496" s="81" t="s">
        <v>1090</v>
      </c>
      <c r="F496" s="79"/>
      <c r="G496" s="80">
        <v>18629</v>
      </c>
      <c r="H496" s="80">
        <v>1027428</v>
      </c>
      <c r="I496" s="79"/>
    </row>
    <row r="497" spans="1:9" x14ac:dyDescent="0.25">
      <c r="A497" s="78" t="s">
        <v>1207</v>
      </c>
      <c r="B497" s="81" t="s">
        <v>1206</v>
      </c>
      <c r="C497" s="82">
        <v>300000003813439</v>
      </c>
      <c r="D497" s="81" t="s">
        <v>1094</v>
      </c>
      <c r="E497" s="81" t="s">
        <v>1090</v>
      </c>
      <c r="F497" s="79"/>
      <c r="G497" s="80">
        <v>18629</v>
      </c>
      <c r="H497" s="80">
        <v>1027428</v>
      </c>
      <c r="I497" s="79"/>
    </row>
    <row r="498" spans="1:9" x14ac:dyDescent="0.25">
      <c r="A498" s="78" t="s">
        <v>1205</v>
      </c>
      <c r="B498" s="81" t="s">
        <v>1204</v>
      </c>
      <c r="C498" s="82">
        <v>300000003813219</v>
      </c>
      <c r="D498" s="81" t="s">
        <v>1094</v>
      </c>
      <c r="E498" s="81" t="s">
        <v>1090</v>
      </c>
      <c r="F498" s="79"/>
      <c r="G498" s="80">
        <v>18629</v>
      </c>
      <c r="H498" s="80">
        <v>1027428</v>
      </c>
      <c r="I498" s="79"/>
    </row>
    <row r="499" spans="1:9" ht="26.25" x14ac:dyDescent="0.25">
      <c r="A499" s="78" t="s">
        <v>1203</v>
      </c>
      <c r="B499" s="81" t="s">
        <v>1202</v>
      </c>
      <c r="C499" s="82">
        <v>300000003813417</v>
      </c>
      <c r="D499" s="81" t="s">
        <v>1094</v>
      </c>
      <c r="E499" s="81" t="s">
        <v>1090</v>
      </c>
      <c r="F499" s="79"/>
      <c r="G499" s="80">
        <v>18629</v>
      </c>
      <c r="H499" s="80">
        <v>1027428</v>
      </c>
      <c r="I499" s="79"/>
    </row>
    <row r="500" spans="1:9" ht="26.25" x14ac:dyDescent="0.25">
      <c r="A500" s="78" t="s">
        <v>1201</v>
      </c>
      <c r="B500" s="81" t="s">
        <v>1200</v>
      </c>
      <c r="C500" s="82">
        <v>300000003813274</v>
      </c>
      <c r="D500" s="81" t="s">
        <v>1094</v>
      </c>
      <c r="E500" s="81" t="s">
        <v>1090</v>
      </c>
      <c r="F500" s="79"/>
      <c r="G500" s="80">
        <v>18629</v>
      </c>
      <c r="H500" s="80">
        <v>1027428</v>
      </c>
      <c r="I500" s="79"/>
    </row>
    <row r="501" spans="1:9" x14ac:dyDescent="0.25">
      <c r="A501" s="78" t="s">
        <v>1199</v>
      </c>
      <c r="B501" s="81" t="s">
        <v>1198</v>
      </c>
      <c r="C501" s="82">
        <v>300000003813230</v>
      </c>
      <c r="D501" s="81" t="s">
        <v>1094</v>
      </c>
      <c r="E501" s="81" t="s">
        <v>1090</v>
      </c>
      <c r="F501" s="79"/>
      <c r="G501" s="80">
        <v>18629</v>
      </c>
      <c r="H501" s="80">
        <v>1027428</v>
      </c>
      <c r="I501" s="79"/>
    </row>
    <row r="502" spans="1:9" x14ac:dyDescent="0.25">
      <c r="A502" s="78" t="s">
        <v>1197</v>
      </c>
      <c r="B502" s="81" t="s">
        <v>1196</v>
      </c>
      <c r="C502" s="82">
        <v>300000003813241</v>
      </c>
      <c r="D502" s="81" t="s">
        <v>1094</v>
      </c>
      <c r="E502" s="81" t="s">
        <v>1090</v>
      </c>
      <c r="F502" s="79"/>
      <c r="G502" s="80">
        <v>18629</v>
      </c>
      <c r="H502" s="80">
        <v>1027428</v>
      </c>
      <c r="I502" s="79"/>
    </row>
    <row r="503" spans="1:9" x14ac:dyDescent="0.25">
      <c r="A503" s="78" t="s">
        <v>1195</v>
      </c>
      <c r="B503" s="81" t="s">
        <v>1194</v>
      </c>
      <c r="C503" s="82">
        <v>300000003806382</v>
      </c>
      <c r="D503" s="81" t="s">
        <v>1094</v>
      </c>
      <c r="E503" s="81" t="s">
        <v>1090</v>
      </c>
      <c r="F503" s="79"/>
      <c r="G503" s="80">
        <v>18629</v>
      </c>
      <c r="H503" s="80">
        <v>1027428</v>
      </c>
      <c r="I503" s="79"/>
    </row>
    <row r="504" spans="1:9" x14ac:dyDescent="0.25">
      <c r="A504" s="78" t="s">
        <v>1193</v>
      </c>
      <c r="B504" s="81" t="s">
        <v>1192</v>
      </c>
      <c r="C504" s="82">
        <v>300000003806701</v>
      </c>
      <c r="D504" s="81" t="s">
        <v>1094</v>
      </c>
      <c r="E504" s="81" t="s">
        <v>1090</v>
      </c>
      <c r="F504" s="79"/>
      <c r="G504" s="80">
        <v>18629</v>
      </c>
      <c r="H504" s="80">
        <v>1027428</v>
      </c>
      <c r="I504" s="79"/>
    </row>
    <row r="505" spans="1:9" x14ac:dyDescent="0.25">
      <c r="A505" s="78" t="s">
        <v>1191</v>
      </c>
      <c r="B505" s="81" t="s">
        <v>1190</v>
      </c>
      <c r="C505" s="82">
        <v>300000003806844</v>
      </c>
      <c r="D505" s="81" t="s">
        <v>1094</v>
      </c>
      <c r="E505" s="81" t="s">
        <v>1090</v>
      </c>
      <c r="F505" s="79"/>
      <c r="G505" s="80">
        <v>18629</v>
      </c>
      <c r="H505" s="80">
        <v>1027428</v>
      </c>
      <c r="I505" s="79"/>
    </row>
    <row r="506" spans="1:9" x14ac:dyDescent="0.25">
      <c r="A506" s="78" t="s">
        <v>1189</v>
      </c>
      <c r="B506" s="81" t="s">
        <v>1188</v>
      </c>
      <c r="C506" s="82">
        <v>300000003806426</v>
      </c>
      <c r="D506" s="81" t="s">
        <v>1094</v>
      </c>
      <c r="E506" s="81" t="s">
        <v>1090</v>
      </c>
      <c r="F506" s="79"/>
      <c r="G506" s="80">
        <v>18629</v>
      </c>
      <c r="H506" s="80">
        <v>1027428</v>
      </c>
      <c r="I506" s="79"/>
    </row>
    <row r="507" spans="1:9" x14ac:dyDescent="0.25">
      <c r="A507" s="78" t="s">
        <v>1187</v>
      </c>
      <c r="B507" s="81" t="s">
        <v>1186</v>
      </c>
      <c r="C507" s="82">
        <v>300000003813285</v>
      </c>
      <c r="D507" s="81" t="s">
        <v>1094</v>
      </c>
      <c r="E507" s="81" t="s">
        <v>1090</v>
      </c>
      <c r="F507" s="79"/>
      <c r="G507" s="80">
        <v>18629</v>
      </c>
      <c r="H507" s="80">
        <v>1027428</v>
      </c>
      <c r="I507" s="79"/>
    </row>
    <row r="508" spans="1:9" x14ac:dyDescent="0.25">
      <c r="A508" s="78" t="s">
        <v>1185</v>
      </c>
      <c r="B508" s="81" t="s">
        <v>1184</v>
      </c>
      <c r="C508" s="82">
        <v>300000003806932</v>
      </c>
      <c r="D508" s="81" t="s">
        <v>1094</v>
      </c>
      <c r="E508" s="81" t="s">
        <v>1090</v>
      </c>
      <c r="F508" s="79"/>
      <c r="G508" s="80">
        <v>18629</v>
      </c>
      <c r="H508" s="80">
        <v>1027428</v>
      </c>
      <c r="I508" s="79"/>
    </row>
    <row r="509" spans="1:9" x14ac:dyDescent="0.25">
      <c r="A509" s="78" t="s">
        <v>1183</v>
      </c>
      <c r="B509" s="81" t="s">
        <v>1182</v>
      </c>
      <c r="C509" s="82">
        <v>300000003806877</v>
      </c>
      <c r="D509" s="81" t="s">
        <v>1094</v>
      </c>
      <c r="E509" s="81" t="s">
        <v>1090</v>
      </c>
      <c r="F509" s="79"/>
      <c r="G509" s="80">
        <v>18629</v>
      </c>
      <c r="H509" s="80">
        <v>1027428</v>
      </c>
      <c r="I509" s="79"/>
    </row>
    <row r="510" spans="1:9" x14ac:dyDescent="0.25">
      <c r="A510" s="78" t="s">
        <v>1181</v>
      </c>
      <c r="B510" s="81" t="s">
        <v>1180</v>
      </c>
      <c r="C510" s="82">
        <v>300000003813153</v>
      </c>
      <c r="D510" s="81" t="s">
        <v>1094</v>
      </c>
      <c r="E510" s="81" t="s">
        <v>1090</v>
      </c>
      <c r="F510" s="79"/>
      <c r="G510" s="80">
        <v>18629</v>
      </c>
      <c r="H510" s="80">
        <v>1027428</v>
      </c>
      <c r="I510" s="79"/>
    </row>
    <row r="511" spans="1:9" x14ac:dyDescent="0.25">
      <c r="A511" s="78" t="s">
        <v>1179</v>
      </c>
      <c r="B511" s="81" t="s">
        <v>1178</v>
      </c>
      <c r="C511" s="82">
        <v>300000003806712</v>
      </c>
      <c r="D511" s="81" t="s">
        <v>1094</v>
      </c>
      <c r="E511" s="81" t="s">
        <v>1090</v>
      </c>
      <c r="F511" s="79"/>
      <c r="G511" s="80">
        <v>18629</v>
      </c>
      <c r="H511" s="80">
        <v>1027428</v>
      </c>
      <c r="I511" s="79"/>
    </row>
    <row r="512" spans="1:9" ht="26.25" x14ac:dyDescent="0.25">
      <c r="A512" s="78" t="s">
        <v>1177</v>
      </c>
      <c r="B512" s="81" t="s">
        <v>1176</v>
      </c>
      <c r="C512" s="82">
        <v>300000003806679</v>
      </c>
      <c r="D512" s="81" t="s">
        <v>1094</v>
      </c>
      <c r="E512" s="81" t="s">
        <v>1090</v>
      </c>
      <c r="F512" s="79"/>
      <c r="G512" s="80">
        <v>18629</v>
      </c>
      <c r="H512" s="80">
        <v>1027428</v>
      </c>
      <c r="I512" s="79"/>
    </row>
    <row r="513" spans="1:9" x14ac:dyDescent="0.25">
      <c r="A513" s="78" t="s">
        <v>1175</v>
      </c>
      <c r="B513" s="81" t="s">
        <v>1174</v>
      </c>
      <c r="C513" s="82">
        <v>300000003813296</v>
      </c>
      <c r="D513" s="81" t="s">
        <v>1094</v>
      </c>
      <c r="E513" s="81" t="s">
        <v>1090</v>
      </c>
      <c r="F513" s="79"/>
      <c r="G513" s="80">
        <v>18629</v>
      </c>
      <c r="H513" s="80">
        <v>1027428</v>
      </c>
      <c r="I513" s="79"/>
    </row>
    <row r="514" spans="1:9" x14ac:dyDescent="0.25">
      <c r="A514" s="78" t="s">
        <v>1173</v>
      </c>
      <c r="B514" s="81" t="s">
        <v>1172</v>
      </c>
      <c r="C514" s="82">
        <v>300000003806987</v>
      </c>
      <c r="D514" s="81" t="s">
        <v>1094</v>
      </c>
      <c r="E514" s="81" t="s">
        <v>1090</v>
      </c>
      <c r="F514" s="79"/>
      <c r="G514" s="80">
        <v>18629</v>
      </c>
      <c r="H514" s="80">
        <v>1027428</v>
      </c>
      <c r="I514" s="79"/>
    </row>
    <row r="515" spans="1:9" x14ac:dyDescent="0.25">
      <c r="A515" s="78" t="s">
        <v>1171</v>
      </c>
      <c r="B515" s="81" t="s">
        <v>1170</v>
      </c>
      <c r="C515" s="82">
        <v>300000003813340</v>
      </c>
      <c r="D515" s="81" t="s">
        <v>1094</v>
      </c>
      <c r="E515" s="81" t="s">
        <v>1090</v>
      </c>
      <c r="F515" s="79"/>
      <c r="G515" s="80">
        <v>18629</v>
      </c>
      <c r="H515" s="80">
        <v>1027428</v>
      </c>
      <c r="I515" s="79"/>
    </row>
    <row r="516" spans="1:9" x14ac:dyDescent="0.25">
      <c r="A516" s="78" t="s">
        <v>1169</v>
      </c>
      <c r="B516" s="81" t="s">
        <v>1168</v>
      </c>
      <c r="C516" s="82">
        <v>300000003806547</v>
      </c>
      <c r="D516" s="81" t="s">
        <v>1094</v>
      </c>
      <c r="E516" s="81" t="s">
        <v>1090</v>
      </c>
      <c r="F516" s="79"/>
      <c r="G516" s="80">
        <v>18629</v>
      </c>
      <c r="H516" s="80">
        <v>1027428</v>
      </c>
      <c r="I516" s="79"/>
    </row>
    <row r="517" spans="1:9" x14ac:dyDescent="0.25">
      <c r="A517" s="78" t="s">
        <v>1167</v>
      </c>
      <c r="B517" s="81" t="s">
        <v>1166</v>
      </c>
      <c r="C517" s="82">
        <v>300000003813373</v>
      </c>
      <c r="D517" s="81" t="s">
        <v>1094</v>
      </c>
      <c r="E517" s="81" t="s">
        <v>1090</v>
      </c>
      <c r="F517" s="79"/>
      <c r="G517" s="80">
        <v>18629</v>
      </c>
      <c r="H517" s="80">
        <v>1027428</v>
      </c>
      <c r="I517" s="79"/>
    </row>
    <row r="518" spans="1:9" x14ac:dyDescent="0.25">
      <c r="A518" s="78" t="s">
        <v>1165</v>
      </c>
      <c r="B518" s="81" t="s">
        <v>1164</v>
      </c>
      <c r="C518" s="82">
        <v>300000003806393</v>
      </c>
      <c r="D518" s="81" t="s">
        <v>1094</v>
      </c>
      <c r="E518" s="81" t="s">
        <v>1090</v>
      </c>
      <c r="F518" s="79"/>
      <c r="G518" s="80">
        <v>18629</v>
      </c>
      <c r="H518" s="80">
        <v>1027428</v>
      </c>
      <c r="I518" s="79"/>
    </row>
    <row r="519" spans="1:9" x14ac:dyDescent="0.25">
      <c r="A519" s="78" t="s">
        <v>1163</v>
      </c>
      <c r="B519" s="81" t="s">
        <v>1162</v>
      </c>
      <c r="C519" s="82">
        <v>300000003806855</v>
      </c>
      <c r="D519" s="81" t="s">
        <v>1094</v>
      </c>
      <c r="E519" s="81" t="s">
        <v>1090</v>
      </c>
      <c r="F519" s="79"/>
      <c r="G519" s="80">
        <v>18629</v>
      </c>
      <c r="H519" s="80">
        <v>1027428</v>
      </c>
      <c r="I519" s="79"/>
    </row>
    <row r="520" spans="1:9" x14ac:dyDescent="0.25">
      <c r="A520" s="78" t="s">
        <v>1161</v>
      </c>
      <c r="B520" s="81" t="s">
        <v>1160</v>
      </c>
      <c r="C520" s="82">
        <v>300000003806723</v>
      </c>
      <c r="D520" s="81" t="s">
        <v>1094</v>
      </c>
      <c r="E520" s="81" t="s">
        <v>1090</v>
      </c>
      <c r="F520" s="79"/>
      <c r="G520" s="80">
        <v>18629</v>
      </c>
      <c r="H520" s="80">
        <v>1027428</v>
      </c>
      <c r="I520" s="79"/>
    </row>
    <row r="521" spans="1:9" ht="26.25" x14ac:dyDescent="0.25">
      <c r="A521" s="78" t="s">
        <v>1159</v>
      </c>
      <c r="B521" s="81" t="s">
        <v>1158</v>
      </c>
      <c r="C521" s="82">
        <v>300000003813384</v>
      </c>
      <c r="D521" s="81" t="s">
        <v>1094</v>
      </c>
      <c r="E521" s="81" t="s">
        <v>1090</v>
      </c>
      <c r="F521" s="79"/>
      <c r="G521" s="80">
        <v>18629</v>
      </c>
      <c r="H521" s="80">
        <v>1027428</v>
      </c>
      <c r="I521" s="79"/>
    </row>
    <row r="522" spans="1:9" x14ac:dyDescent="0.25">
      <c r="A522" s="78" t="s">
        <v>1157</v>
      </c>
      <c r="B522" s="81" t="s">
        <v>1156</v>
      </c>
      <c r="C522" s="82">
        <v>300000003806514</v>
      </c>
      <c r="D522" s="81" t="s">
        <v>1094</v>
      </c>
      <c r="E522" s="81" t="s">
        <v>1090</v>
      </c>
      <c r="F522" s="79"/>
      <c r="G522" s="80">
        <v>18629</v>
      </c>
      <c r="H522" s="80">
        <v>1027428</v>
      </c>
      <c r="I522" s="79"/>
    </row>
    <row r="523" spans="1:9" x14ac:dyDescent="0.25">
      <c r="A523" s="78" t="s">
        <v>1155</v>
      </c>
      <c r="B523" s="81" t="s">
        <v>1154</v>
      </c>
      <c r="C523" s="82">
        <v>300000003806789</v>
      </c>
      <c r="D523" s="81" t="s">
        <v>1094</v>
      </c>
      <c r="E523" s="81" t="s">
        <v>1090</v>
      </c>
      <c r="F523" s="79"/>
      <c r="G523" s="80">
        <v>18629</v>
      </c>
      <c r="H523" s="80">
        <v>1027428</v>
      </c>
      <c r="I523" s="79"/>
    </row>
    <row r="524" spans="1:9" x14ac:dyDescent="0.25">
      <c r="A524" s="78" t="s">
        <v>1153</v>
      </c>
      <c r="B524" s="81" t="s">
        <v>1152</v>
      </c>
      <c r="C524" s="82">
        <v>300000003806360</v>
      </c>
      <c r="D524" s="81" t="s">
        <v>1094</v>
      </c>
      <c r="E524" s="81" t="s">
        <v>1090</v>
      </c>
      <c r="F524" s="79"/>
      <c r="G524" s="80">
        <v>18629</v>
      </c>
      <c r="H524" s="80">
        <v>1027428</v>
      </c>
      <c r="I524" s="79"/>
    </row>
    <row r="525" spans="1:9" x14ac:dyDescent="0.25">
      <c r="A525" s="78" t="s">
        <v>1151</v>
      </c>
      <c r="B525" s="81" t="s">
        <v>1150</v>
      </c>
      <c r="C525" s="82">
        <v>300000003813175</v>
      </c>
      <c r="D525" s="81" t="s">
        <v>1094</v>
      </c>
      <c r="E525" s="81" t="s">
        <v>1090</v>
      </c>
      <c r="F525" s="79"/>
      <c r="G525" s="80">
        <v>18629</v>
      </c>
      <c r="H525" s="80">
        <v>1027428</v>
      </c>
      <c r="I525" s="79"/>
    </row>
    <row r="526" spans="1:9" x14ac:dyDescent="0.25">
      <c r="A526" s="78" t="s">
        <v>1149</v>
      </c>
      <c r="B526" s="81" t="s">
        <v>1148</v>
      </c>
      <c r="C526" s="82">
        <v>300000003813362</v>
      </c>
      <c r="D526" s="81" t="s">
        <v>1094</v>
      </c>
      <c r="E526" s="81" t="s">
        <v>1090</v>
      </c>
      <c r="F526" s="79"/>
      <c r="G526" s="80">
        <v>18629</v>
      </c>
      <c r="H526" s="80">
        <v>1027428</v>
      </c>
      <c r="I526" s="79"/>
    </row>
    <row r="527" spans="1:9" ht="26.25" x14ac:dyDescent="0.25">
      <c r="A527" s="78" t="s">
        <v>1147</v>
      </c>
      <c r="B527" s="81" t="s">
        <v>1146</v>
      </c>
      <c r="C527" s="82">
        <v>300000003806591</v>
      </c>
      <c r="D527" s="81" t="s">
        <v>1094</v>
      </c>
      <c r="E527" s="81" t="s">
        <v>1090</v>
      </c>
      <c r="F527" s="79"/>
      <c r="G527" s="80">
        <v>18629</v>
      </c>
      <c r="H527" s="80">
        <v>1027428</v>
      </c>
      <c r="I527" s="79"/>
    </row>
    <row r="528" spans="1:9" x14ac:dyDescent="0.25">
      <c r="A528" s="78" t="s">
        <v>1145</v>
      </c>
      <c r="B528" s="81" t="s">
        <v>1144</v>
      </c>
      <c r="C528" s="82">
        <v>300000003806811</v>
      </c>
      <c r="D528" s="81" t="s">
        <v>1094</v>
      </c>
      <c r="E528" s="81" t="s">
        <v>1090</v>
      </c>
      <c r="F528" s="79"/>
      <c r="G528" s="80">
        <v>18629</v>
      </c>
      <c r="H528" s="80">
        <v>1027428</v>
      </c>
      <c r="I528" s="79"/>
    </row>
    <row r="529" spans="1:9" x14ac:dyDescent="0.25">
      <c r="A529" s="78" t="s">
        <v>1143</v>
      </c>
      <c r="B529" s="81" t="s">
        <v>1142</v>
      </c>
      <c r="C529" s="82">
        <v>300000003806965</v>
      </c>
      <c r="D529" s="81" t="s">
        <v>1094</v>
      </c>
      <c r="E529" s="81" t="s">
        <v>1090</v>
      </c>
      <c r="F529" s="79"/>
      <c r="G529" s="80">
        <v>18629</v>
      </c>
      <c r="H529" s="80">
        <v>1027428</v>
      </c>
      <c r="I529" s="79"/>
    </row>
    <row r="530" spans="1:9" x14ac:dyDescent="0.25">
      <c r="A530" s="78" t="s">
        <v>1141</v>
      </c>
      <c r="B530" s="81" t="s">
        <v>1140</v>
      </c>
      <c r="C530" s="82">
        <v>300000003806943</v>
      </c>
      <c r="D530" s="81" t="s">
        <v>1094</v>
      </c>
      <c r="E530" s="81" t="s">
        <v>1090</v>
      </c>
      <c r="F530" s="79"/>
      <c r="G530" s="80">
        <v>18629</v>
      </c>
      <c r="H530" s="80">
        <v>1027428</v>
      </c>
      <c r="I530" s="79"/>
    </row>
    <row r="531" spans="1:9" x14ac:dyDescent="0.25">
      <c r="A531" s="78" t="s">
        <v>1139</v>
      </c>
      <c r="B531" s="81" t="s">
        <v>1138</v>
      </c>
      <c r="C531" s="82">
        <v>300000003806998</v>
      </c>
      <c r="D531" s="81" t="s">
        <v>1094</v>
      </c>
      <c r="E531" s="81" t="s">
        <v>1090</v>
      </c>
      <c r="F531" s="79"/>
      <c r="G531" s="80">
        <v>18629</v>
      </c>
      <c r="H531" s="80">
        <v>1027428</v>
      </c>
      <c r="I531" s="79"/>
    </row>
    <row r="532" spans="1:9" x14ac:dyDescent="0.25">
      <c r="A532" s="78" t="s">
        <v>1137</v>
      </c>
      <c r="B532" s="81" t="s">
        <v>1136</v>
      </c>
      <c r="C532" s="82">
        <v>300000003806349</v>
      </c>
      <c r="D532" s="81" t="s">
        <v>1094</v>
      </c>
      <c r="E532" s="81" t="s">
        <v>1090</v>
      </c>
      <c r="F532" s="79"/>
      <c r="G532" s="80">
        <v>18629</v>
      </c>
      <c r="H532" s="80">
        <v>1027428</v>
      </c>
      <c r="I532" s="79"/>
    </row>
    <row r="533" spans="1:9" x14ac:dyDescent="0.25">
      <c r="A533" s="78" t="s">
        <v>1135</v>
      </c>
      <c r="B533" s="81" t="s">
        <v>1134</v>
      </c>
      <c r="C533" s="82">
        <v>300000003813252</v>
      </c>
      <c r="D533" s="81" t="s">
        <v>1094</v>
      </c>
      <c r="E533" s="81" t="s">
        <v>1090</v>
      </c>
      <c r="F533" s="79"/>
      <c r="G533" s="80">
        <v>18629</v>
      </c>
      <c r="H533" s="80">
        <v>1027428</v>
      </c>
      <c r="I533" s="79"/>
    </row>
    <row r="534" spans="1:9" x14ac:dyDescent="0.25">
      <c r="A534" s="78" t="s">
        <v>1133</v>
      </c>
      <c r="B534" s="81" t="s">
        <v>1132</v>
      </c>
      <c r="C534" s="82">
        <v>300000003806767</v>
      </c>
      <c r="D534" s="81" t="s">
        <v>1094</v>
      </c>
      <c r="E534" s="81" t="s">
        <v>1090</v>
      </c>
      <c r="F534" s="79"/>
      <c r="G534" s="80">
        <v>18629</v>
      </c>
      <c r="H534" s="80">
        <v>1027428</v>
      </c>
      <c r="I534" s="79"/>
    </row>
    <row r="535" spans="1:9" ht="26.25" x14ac:dyDescent="0.25">
      <c r="A535" s="78" t="s">
        <v>1131</v>
      </c>
      <c r="B535" s="81" t="s">
        <v>1130</v>
      </c>
      <c r="C535" s="82">
        <v>300000003806646</v>
      </c>
      <c r="D535" s="81" t="s">
        <v>1094</v>
      </c>
      <c r="E535" s="81" t="s">
        <v>1090</v>
      </c>
      <c r="F535" s="79"/>
      <c r="G535" s="80">
        <v>18629</v>
      </c>
      <c r="H535" s="80">
        <v>1027428</v>
      </c>
      <c r="I535" s="79"/>
    </row>
    <row r="536" spans="1:9" x14ac:dyDescent="0.25">
      <c r="A536" s="78" t="s">
        <v>1129</v>
      </c>
      <c r="B536" s="81" t="s">
        <v>1128</v>
      </c>
      <c r="C536" s="82">
        <v>300000003813076</v>
      </c>
      <c r="D536" s="81" t="s">
        <v>1094</v>
      </c>
      <c r="E536" s="81" t="s">
        <v>1090</v>
      </c>
      <c r="F536" s="79"/>
      <c r="G536" s="80">
        <v>18629</v>
      </c>
      <c r="H536" s="80">
        <v>1027428</v>
      </c>
      <c r="I536" s="79"/>
    </row>
    <row r="537" spans="1:9" ht="26.25" x14ac:dyDescent="0.25">
      <c r="A537" s="78" t="s">
        <v>1127</v>
      </c>
      <c r="B537" s="81" t="s">
        <v>1126</v>
      </c>
      <c r="C537" s="82">
        <v>300000036457625</v>
      </c>
      <c r="D537" s="81" t="s">
        <v>1094</v>
      </c>
      <c r="E537" s="81" t="s">
        <v>1090</v>
      </c>
      <c r="F537" s="79"/>
      <c r="G537" s="80">
        <v>18629</v>
      </c>
      <c r="H537" s="80">
        <v>1027428</v>
      </c>
      <c r="I537" s="79"/>
    </row>
    <row r="538" spans="1:9" x14ac:dyDescent="0.25">
      <c r="A538" s="78" t="s">
        <v>1125</v>
      </c>
      <c r="B538" s="81" t="s">
        <v>1124</v>
      </c>
      <c r="C538" s="82">
        <v>300000003806778</v>
      </c>
      <c r="D538" s="81" t="s">
        <v>1094</v>
      </c>
      <c r="E538" s="81" t="s">
        <v>1090</v>
      </c>
      <c r="F538" s="79"/>
      <c r="G538" s="80">
        <v>18629</v>
      </c>
      <c r="H538" s="80">
        <v>1027428</v>
      </c>
      <c r="I538" s="79"/>
    </row>
    <row r="539" spans="1:9" x14ac:dyDescent="0.25">
      <c r="A539" s="78" t="s">
        <v>1123</v>
      </c>
      <c r="B539" s="81" t="s">
        <v>1122</v>
      </c>
      <c r="C539" s="82">
        <v>300000003766421</v>
      </c>
      <c r="D539" s="81" t="s">
        <v>1115</v>
      </c>
      <c r="E539" s="81" t="s">
        <v>1090</v>
      </c>
      <c r="F539" s="79"/>
      <c r="G539" s="80" t="s">
        <v>1095</v>
      </c>
      <c r="H539" s="80">
        <v>1027428</v>
      </c>
      <c r="I539" s="79"/>
    </row>
    <row r="540" spans="1:9" x14ac:dyDescent="0.25">
      <c r="A540" s="78" t="s">
        <v>1123</v>
      </c>
      <c r="B540" s="81" t="s">
        <v>1122</v>
      </c>
      <c r="C540" s="82">
        <v>300000003768182</v>
      </c>
      <c r="D540" s="81" t="s">
        <v>1114</v>
      </c>
      <c r="E540" s="81" t="s">
        <v>1090</v>
      </c>
      <c r="F540" s="79"/>
      <c r="G540" s="80" t="s">
        <v>1095</v>
      </c>
      <c r="H540" s="80">
        <v>1027428</v>
      </c>
      <c r="I540" s="79"/>
    </row>
    <row r="541" spans="1:9" x14ac:dyDescent="0.25">
      <c r="A541" s="78" t="s">
        <v>1123</v>
      </c>
      <c r="B541" s="81" t="s">
        <v>1122</v>
      </c>
      <c r="C541" s="82">
        <v>300000003768182</v>
      </c>
      <c r="D541" s="81" t="s">
        <v>1111</v>
      </c>
      <c r="E541" s="81" t="s">
        <v>1090</v>
      </c>
      <c r="F541" s="79"/>
      <c r="G541" s="80" t="s">
        <v>1095</v>
      </c>
      <c r="H541" s="80">
        <v>1027428</v>
      </c>
      <c r="I541" s="79"/>
    </row>
    <row r="542" spans="1:9" x14ac:dyDescent="0.25">
      <c r="A542" s="78" t="s">
        <v>1121</v>
      </c>
      <c r="B542" s="81" t="s">
        <v>1120</v>
      </c>
      <c r="C542" s="82">
        <v>300000003766382</v>
      </c>
      <c r="D542" s="81" t="s">
        <v>1114</v>
      </c>
      <c r="E542" s="81" t="s">
        <v>1090</v>
      </c>
      <c r="F542" s="79"/>
      <c r="G542" s="80" t="s">
        <v>1095</v>
      </c>
      <c r="H542" s="80">
        <v>1027428</v>
      </c>
      <c r="I542" s="79"/>
    </row>
    <row r="543" spans="1:9" x14ac:dyDescent="0.25">
      <c r="A543" s="78" t="s">
        <v>1121</v>
      </c>
      <c r="B543" s="81" t="s">
        <v>1120</v>
      </c>
      <c r="C543" s="82">
        <v>300000003766382</v>
      </c>
      <c r="D543" s="81" t="s">
        <v>1111</v>
      </c>
      <c r="E543" s="81" t="s">
        <v>1090</v>
      </c>
      <c r="F543" s="79"/>
      <c r="G543" s="80" t="s">
        <v>1095</v>
      </c>
      <c r="H543" s="80">
        <v>1027428</v>
      </c>
      <c r="I543" s="79"/>
    </row>
    <row r="544" spans="1:9" x14ac:dyDescent="0.25">
      <c r="A544" s="78" t="s">
        <v>1121</v>
      </c>
      <c r="B544" s="81" t="s">
        <v>1120</v>
      </c>
      <c r="C544" s="82">
        <v>300000003767262</v>
      </c>
      <c r="D544" s="81" t="s">
        <v>1115</v>
      </c>
      <c r="E544" s="81" t="s">
        <v>1090</v>
      </c>
      <c r="F544" s="79"/>
      <c r="G544" s="80" t="s">
        <v>1095</v>
      </c>
      <c r="H544" s="80">
        <v>1027428</v>
      </c>
      <c r="I544" s="79"/>
    </row>
    <row r="545" spans="1:9" x14ac:dyDescent="0.25">
      <c r="A545" s="78" t="s">
        <v>1119</v>
      </c>
      <c r="B545" s="81" t="s">
        <v>1118</v>
      </c>
      <c r="C545" s="82">
        <v>300000003767296</v>
      </c>
      <c r="D545" s="81" t="s">
        <v>1114</v>
      </c>
      <c r="E545" s="81" t="s">
        <v>1090</v>
      </c>
      <c r="F545" s="79"/>
      <c r="G545" s="80" t="s">
        <v>1095</v>
      </c>
      <c r="H545" s="80">
        <v>1027428</v>
      </c>
      <c r="I545" s="79"/>
    </row>
    <row r="546" spans="1:9" x14ac:dyDescent="0.25">
      <c r="A546" s="78" t="s">
        <v>1119</v>
      </c>
      <c r="B546" s="81" t="s">
        <v>1118</v>
      </c>
      <c r="C546" s="82">
        <v>300000003767296</v>
      </c>
      <c r="D546" s="81" t="s">
        <v>1111</v>
      </c>
      <c r="E546" s="81" t="s">
        <v>1090</v>
      </c>
      <c r="F546" s="79"/>
      <c r="G546" s="80" t="s">
        <v>1095</v>
      </c>
      <c r="H546" s="80">
        <v>1027428</v>
      </c>
      <c r="I546" s="79"/>
    </row>
    <row r="547" spans="1:9" x14ac:dyDescent="0.25">
      <c r="A547" s="78" t="s">
        <v>1119</v>
      </c>
      <c r="B547" s="81" t="s">
        <v>1118</v>
      </c>
      <c r="C547" s="82">
        <v>300000003768220</v>
      </c>
      <c r="D547" s="81" t="s">
        <v>1115</v>
      </c>
      <c r="E547" s="81" t="s">
        <v>1090</v>
      </c>
      <c r="F547" s="79"/>
      <c r="G547" s="80" t="s">
        <v>1095</v>
      </c>
      <c r="H547" s="80">
        <v>1027428</v>
      </c>
      <c r="I547" s="79"/>
    </row>
    <row r="548" spans="1:9" x14ac:dyDescent="0.25">
      <c r="A548" s="78" t="s">
        <v>1117</v>
      </c>
      <c r="B548" s="81" t="s">
        <v>1116</v>
      </c>
      <c r="C548" s="82">
        <v>300000003766402</v>
      </c>
      <c r="D548" s="81" t="s">
        <v>1114</v>
      </c>
      <c r="E548" s="81" t="s">
        <v>1090</v>
      </c>
      <c r="F548" s="79"/>
      <c r="G548" s="80" t="s">
        <v>1095</v>
      </c>
      <c r="H548" s="80">
        <v>1027428</v>
      </c>
      <c r="I548" s="79"/>
    </row>
    <row r="549" spans="1:9" x14ac:dyDescent="0.25">
      <c r="A549" s="78" t="s">
        <v>1117</v>
      </c>
      <c r="B549" s="81" t="s">
        <v>1116</v>
      </c>
      <c r="C549" s="82">
        <v>300000003766402</v>
      </c>
      <c r="D549" s="81" t="s">
        <v>1111</v>
      </c>
      <c r="E549" s="81" t="s">
        <v>1090</v>
      </c>
      <c r="F549" s="79"/>
      <c r="G549" s="80" t="s">
        <v>1095</v>
      </c>
      <c r="H549" s="80">
        <v>1027428</v>
      </c>
      <c r="I549" s="79"/>
    </row>
    <row r="550" spans="1:9" x14ac:dyDescent="0.25">
      <c r="A550" s="78" t="s">
        <v>1117</v>
      </c>
      <c r="B550" s="81" t="s">
        <v>1116</v>
      </c>
      <c r="C550" s="82">
        <v>300000003767279</v>
      </c>
      <c r="D550" s="81" t="s">
        <v>1115</v>
      </c>
      <c r="E550" s="81" t="s">
        <v>1090</v>
      </c>
      <c r="F550" s="79"/>
      <c r="G550" s="80" t="s">
        <v>1095</v>
      </c>
      <c r="H550" s="80">
        <v>1027428</v>
      </c>
      <c r="I550" s="79"/>
    </row>
    <row r="551" spans="1:9" x14ac:dyDescent="0.25">
      <c r="A551" s="78" t="s">
        <v>1113</v>
      </c>
      <c r="B551" s="81" t="s">
        <v>1112</v>
      </c>
      <c r="C551" s="82">
        <v>300000003766438</v>
      </c>
      <c r="D551" s="81" t="s">
        <v>1115</v>
      </c>
      <c r="E551" s="81" t="s">
        <v>1090</v>
      </c>
      <c r="F551" s="79"/>
      <c r="G551" s="80" t="s">
        <v>1095</v>
      </c>
      <c r="H551" s="80">
        <v>1027428</v>
      </c>
      <c r="I551" s="79"/>
    </row>
    <row r="552" spans="1:9" x14ac:dyDescent="0.25">
      <c r="A552" s="78" t="s">
        <v>1113</v>
      </c>
      <c r="B552" s="81" t="s">
        <v>1112</v>
      </c>
      <c r="C552" s="82">
        <v>300000003768201</v>
      </c>
      <c r="D552" s="81" t="s">
        <v>1114</v>
      </c>
      <c r="E552" s="81" t="s">
        <v>1090</v>
      </c>
      <c r="F552" s="79"/>
      <c r="G552" s="80" t="s">
        <v>1095</v>
      </c>
      <c r="H552" s="80">
        <v>1027428</v>
      </c>
      <c r="I552" s="79"/>
    </row>
    <row r="553" spans="1:9" x14ac:dyDescent="0.25">
      <c r="A553" s="78" t="s">
        <v>1113</v>
      </c>
      <c r="B553" s="81" t="s">
        <v>1112</v>
      </c>
      <c r="C553" s="82">
        <v>300000003768201</v>
      </c>
      <c r="D553" s="81" t="s">
        <v>1111</v>
      </c>
      <c r="E553" s="81" t="s">
        <v>1090</v>
      </c>
      <c r="F553" s="79"/>
      <c r="G553" s="80" t="s">
        <v>1095</v>
      </c>
      <c r="H553" s="80">
        <v>1027428</v>
      </c>
      <c r="I553" s="79"/>
    </row>
    <row r="554" spans="1:9" x14ac:dyDescent="0.25">
      <c r="A554" s="78" t="s">
        <v>1109</v>
      </c>
      <c r="B554" s="81" t="s">
        <v>44</v>
      </c>
      <c r="C554" s="82">
        <v>300000003776051</v>
      </c>
      <c r="D554" s="81" t="s">
        <v>1110</v>
      </c>
      <c r="E554" s="81" t="s">
        <v>1090</v>
      </c>
      <c r="F554" s="81" t="s">
        <v>1108</v>
      </c>
      <c r="G554" s="80" t="s">
        <v>1095</v>
      </c>
      <c r="H554" s="80">
        <v>1027428</v>
      </c>
      <c r="I554" s="79"/>
    </row>
    <row r="555" spans="1:9" x14ac:dyDescent="0.25">
      <c r="A555" s="78" t="s">
        <v>1109</v>
      </c>
      <c r="B555" s="81" t="s">
        <v>44</v>
      </c>
      <c r="C555" s="82">
        <v>300000003776051</v>
      </c>
      <c r="D555" s="81" t="s">
        <v>1093</v>
      </c>
      <c r="E555" s="81" t="s">
        <v>1090</v>
      </c>
      <c r="F555" s="81" t="s">
        <v>1108</v>
      </c>
      <c r="G555" s="80" t="s">
        <v>1095</v>
      </c>
      <c r="H555" s="80">
        <v>1027428</v>
      </c>
      <c r="I555" s="79"/>
    </row>
    <row r="556" spans="1:9" x14ac:dyDescent="0.25">
      <c r="A556" s="78" t="s">
        <v>1109</v>
      </c>
      <c r="B556" s="81" t="s">
        <v>44</v>
      </c>
      <c r="C556" s="82">
        <v>300000003776051</v>
      </c>
      <c r="D556" s="81" t="s">
        <v>1091</v>
      </c>
      <c r="E556" s="81" t="s">
        <v>1090</v>
      </c>
      <c r="F556" s="81" t="s">
        <v>1108</v>
      </c>
      <c r="G556" s="80" t="s">
        <v>1095</v>
      </c>
      <c r="H556" s="80">
        <v>1027428</v>
      </c>
      <c r="I556" s="79"/>
    </row>
    <row r="557" spans="1:9" x14ac:dyDescent="0.25">
      <c r="A557" s="78" t="s">
        <v>1107</v>
      </c>
      <c r="B557" s="81" t="s">
        <v>1106</v>
      </c>
      <c r="C557" s="82">
        <v>1</v>
      </c>
      <c r="D557" s="81" t="s">
        <v>1105</v>
      </c>
      <c r="E557" s="81" t="s">
        <v>1090</v>
      </c>
      <c r="F557" s="79"/>
      <c r="G557" s="80" t="s">
        <v>1095</v>
      </c>
      <c r="H557" s="80">
        <v>44209</v>
      </c>
      <c r="I557" s="79"/>
    </row>
    <row r="558" spans="1:9" x14ac:dyDescent="0.25">
      <c r="A558" s="78" t="s">
        <v>1104</v>
      </c>
      <c r="B558" s="81" t="s">
        <v>1103</v>
      </c>
      <c r="C558" s="82">
        <v>300000003761290</v>
      </c>
      <c r="D558" s="81" t="s">
        <v>1094</v>
      </c>
      <c r="E558" s="81" t="s">
        <v>1090</v>
      </c>
      <c r="F558" s="79"/>
      <c r="G558" s="80">
        <v>18629</v>
      </c>
      <c r="H558" s="80">
        <v>1027428</v>
      </c>
      <c r="I558" s="79"/>
    </row>
    <row r="559" spans="1:9" x14ac:dyDescent="0.25">
      <c r="A559" s="78" t="s">
        <v>1102</v>
      </c>
      <c r="B559" s="81" t="s">
        <v>1101</v>
      </c>
      <c r="C559" s="82">
        <v>300000003784867</v>
      </c>
      <c r="D559" s="81" t="s">
        <v>1100</v>
      </c>
      <c r="E559" s="81" t="s">
        <v>1090</v>
      </c>
      <c r="F559" s="81" t="s">
        <v>1099</v>
      </c>
      <c r="G559" s="80" t="s">
        <v>1095</v>
      </c>
      <c r="H559" s="80">
        <v>1027428</v>
      </c>
      <c r="I559" s="79"/>
    </row>
    <row r="560" spans="1:9" x14ac:dyDescent="0.25">
      <c r="A560" s="78" t="s">
        <v>1098</v>
      </c>
      <c r="B560" s="81" t="s">
        <v>1097</v>
      </c>
      <c r="C560" s="82">
        <v>300000003784745</v>
      </c>
      <c r="D560" s="81" t="s">
        <v>1096</v>
      </c>
      <c r="E560" s="81" t="s">
        <v>1090</v>
      </c>
      <c r="F560" s="79"/>
      <c r="G560" s="80" t="s">
        <v>1095</v>
      </c>
      <c r="H560" s="80">
        <v>1027428</v>
      </c>
      <c r="I560" s="79"/>
    </row>
    <row r="561" spans="1:9" x14ac:dyDescent="0.25">
      <c r="A561" s="78" t="s">
        <v>1088</v>
      </c>
      <c r="B561" s="81" t="s">
        <v>1092</v>
      </c>
      <c r="C561" s="82">
        <v>300000003805964</v>
      </c>
      <c r="D561" s="81" t="s">
        <v>1094</v>
      </c>
      <c r="E561" s="81" t="s">
        <v>1090</v>
      </c>
      <c r="F561" s="79"/>
      <c r="G561" s="80">
        <v>18629</v>
      </c>
      <c r="H561" s="80">
        <v>1027428</v>
      </c>
      <c r="I561" s="79"/>
    </row>
    <row r="562" spans="1:9" x14ac:dyDescent="0.25">
      <c r="A562" s="78" t="s">
        <v>1088</v>
      </c>
      <c r="B562" s="81" t="s">
        <v>1092</v>
      </c>
      <c r="C562" s="82">
        <v>300000003805964</v>
      </c>
      <c r="D562" s="81" t="s">
        <v>1093</v>
      </c>
      <c r="E562" s="81" t="s">
        <v>1090</v>
      </c>
      <c r="F562" s="79"/>
      <c r="G562" s="80">
        <v>18629</v>
      </c>
      <c r="H562" s="80">
        <v>1027428</v>
      </c>
      <c r="I562" s="79"/>
    </row>
    <row r="563" spans="1:9" x14ac:dyDescent="0.25">
      <c r="A563" s="78" t="s">
        <v>1088</v>
      </c>
      <c r="B563" s="81" t="s">
        <v>1092</v>
      </c>
      <c r="C563" s="82">
        <v>300000003805964</v>
      </c>
      <c r="D563" s="81" t="s">
        <v>1091</v>
      </c>
      <c r="E563" s="81" t="s">
        <v>1090</v>
      </c>
      <c r="F563" s="79"/>
      <c r="G563" s="80">
        <v>18629</v>
      </c>
      <c r="H563" s="80">
        <v>1027428</v>
      </c>
      <c r="I563" s="79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2"/>
  <sheetViews>
    <sheetView workbookViewId="0">
      <selection activeCell="H35" sqref="H35"/>
    </sheetView>
  </sheetViews>
  <sheetFormatPr defaultRowHeight="12.75" x14ac:dyDescent="0.2"/>
  <sheetData>
    <row r="1" spans="1:6" ht="153" x14ac:dyDescent="0.2">
      <c r="A1" s="6" t="s">
        <v>29</v>
      </c>
      <c r="B1">
        <v>1</v>
      </c>
      <c r="C1">
        <v>1</v>
      </c>
      <c r="D1" s="6" t="s">
        <v>157</v>
      </c>
      <c r="F1" s="7" t="s">
        <v>30</v>
      </c>
    </row>
    <row r="2" spans="1:6" ht="25.5" x14ac:dyDescent="0.2">
      <c r="D2" s="6" t="s">
        <v>156</v>
      </c>
      <c r="E2" s="7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J20"/>
  <sheetViews>
    <sheetView workbookViewId="0"/>
  </sheetViews>
  <sheetFormatPr defaultRowHeight="12.75" x14ac:dyDescent="0.2"/>
  <sheetData>
    <row r="1" spans="1:62" x14ac:dyDescent="0.2">
      <c r="A1">
        <v>2</v>
      </c>
      <c r="B1">
        <v>15</v>
      </c>
    </row>
    <row r="2" spans="1:62" ht="409.5" x14ac:dyDescent="0.2">
      <c r="A2" t="s">
        <v>0</v>
      </c>
      <c r="C2" s="6" t="s">
        <v>27</v>
      </c>
    </row>
    <row r="3" spans="1:62" ht="409.5" x14ac:dyDescent="0.2">
      <c r="A3" t="s">
        <v>1</v>
      </c>
      <c r="B3">
        <f>'PPM Capture Costs Template'!1:1048576</f>
        <v>0</v>
      </c>
      <c r="C3" s="6" t="s">
        <v>23</v>
      </c>
    </row>
    <row r="4" spans="1:62" ht="382.5" x14ac:dyDescent="0.2">
      <c r="A4" s="6" t="s">
        <v>2</v>
      </c>
      <c r="B4" t="str">
        <f>'PPM Capture Costs Template'!$E$2</f>
        <v>PPM Capture Costs Template</v>
      </c>
      <c r="C4" s="6" t="s">
        <v>11</v>
      </c>
    </row>
    <row r="5" spans="1:62" ht="357" x14ac:dyDescent="0.2">
      <c r="A5" s="6" t="s">
        <v>2</v>
      </c>
      <c r="B5" t="str">
        <f>'PPM Capture Costs Template'!$D$6</f>
        <v>*Business Unit</v>
      </c>
      <c r="C5" s="6" t="s">
        <v>13</v>
      </c>
    </row>
    <row r="6" spans="1:62" ht="369.75" x14ac:dyDescent="0.2">
      <c r="A6" s="6" t="s">
        <v>2</v>
      </c>
      <c r="B6" t="str">
        <f>'PPM Capture Costs Template'!$G$6</f>
        <v>*Expenditure Batch</v>
      </c>
      <c r="C6" s="6" t="s">
        <v>16</v>
      </c>
    </row>
    <row r="7" spans="1:62" ht="369.75" x14ac:dyDescent="0.2">
      <c r="A7" s="6" t="s">
        <v>2</v>
      </c>
      <c r="B7" t="str">
        <f>'PPM Capture Costs Template'!$G$7</f>
        <v>Batch Description</v>
      </c>
      <c r="C7" s="6" t="s">
        <v>17</v>
      </c>
    </row>
    <row r="8" spans="1:62" ht="409.5" x14ac:dyDescent="0.2">
      <c r="A8" s="6" t="s">
        <v>4</v>
      </c>
      <c r="B8" t="str">
        <f>'PPM Capture Costs Template'!$H$6</f>
        <v>RITMXXXXXXX</v>
      </c>
      <c r="C8" s="6" t="s">
        <v>20</v>
      </c>
    </row>
    <row r="9" spans="1:62" ht="409.5" x14ac:dyDescent="0.2">
      <c r="A9" s="6" t="s">
        <v>4</v>
      </c>
      <c r="B9" t="str">
        <f>'PPM Capture Costs Template'!$H$7</f>
        <v>0</v>
      </c>
      <c r="C9" s="6" t="s">
        <v>21</v>
      </c>
    </row>
    <row r="10" spans="1:62" ht="408" x14ac:dyDescent="0.2">
      <c r="A10" s="6" t="s">
        <v>2</v>
      </c>
      <c r="B10" t="str">
        <f>'PPM Capture Costs Template'!$D$9</f>
        <v>Expenditure Items</v>
      </c>
      <c r="C10" s="6" t="s">
        <v>10</v>
      </c>
    </row>
    <row r="11" spans="1:62" ht="369.75" x14ac:dyDescent="0.2">
      <c r="A11" s="6" t="s">
        <v>2</v>
      </c>
      <c r="B11" t="str">
        <f>'PPM Capture Costs Template'!$D$5</f>
        <v>*Required</v>
      </c>
      <c r="C11" s="6" t="s">
        <v>12</v>
      </c>
    </row>
    <row r="12" spans="1:62" ht="382.5" x14ac:dyDescent="0.2">
      <c r="A12" s="6" t="s">
        <v>2</v>
      </c>
      <c r="B12" t="str">
        <f>'PPM Capture Costs Template'!$D$7</f>
        <v>*Source</v>
      </c>
      <c r="C12" s="6" t="s">
        <v>14</v>
      </c>
    </row>
    <row r="13" spans="1:62" ht="382.5" x14ac:dyDescent="0.2">
      <c r="A13" s="6" t="s">
        <v>2</v>
      </c>
      <c r="B13" t="str">
        <f>'PPM Capture Costs Template'!$D$8</f>
        <v>*Document</v>
      </c>
      <c r="C13" s="6" t="s">
        <v>15</v>
      </c>
    </row>
    <row r="14" spans="1:62" ht="409.5" x14ac:dyDescent="0.2">
      <c r="A14" s="6" t="s">
        <v>3</v>
      </c>
      <c r="B14" t="str">
        <f>'PPM Capture Costs Template'!$E$7</f>
        <v>UCM Miscellaneous</v>
      </c>
      <c r="C14" s="6" t="s">
        <v>5</v>
      </c>
    </row>
    <row r="15" spans="1:62" ht="409.5" x14ac:dyDescent="0.2">
      <c r="A15" s="6" t="s">
        <v>3</v>
      </c>
      <c r="B15" t="str">
        <f>'PPM Capture Costs Template'!$E$8</f>
        <v>UCM Miscellaneous Accounted</v>
      </c>
      <c r="C15" s="6" t="s">
        <v>6</v>
      </c>
    </row>
    <row r="16" spans="1:62" ht="409.5" x14ac:dyDescent="0.2">
      <c r="A16" s="6" t="s">
        <v>7</v>
      </c>
      <c r="B16" t="str">
        <f>'PPM Capture Costs Template'!$D$11</f>
        <v>Central Office Use Only</v>
      </c>
      <c r="C16" s="6" t="str">
        <f>_ADFDI_Metadata!$C$18</f>
        <v>&lt;Table ComponentID="TAB126364182"&gt;&lt;Position Row="11" Column="C" /&gt;&lt;RowLimit&gt;&lt;WarningMessage&gt;&lt;Value&gt;#{_ADFDIres['ROWLIMIT_WARNINGS_MESSAGE_1']}&lt;/Value&gt;&lt;/WarningMessage&gt;&lt;MaxRows&gt;&lt;Value&gt;500&lt;/Value&gt;&lt;/MaxRows&gt;&lt;/RowLimit&gt;&lt;RowActions UpdateRowEnabled="false" InsertRowEnabled="true"&gt;&lt;InsertBeforeRowActionID ID="CreateInsert" /&gt;&lt;InsertAfterRowActionID ID="getRequiredValues" /&gt;&lt;/RowActions&gt;&lt;BatchOptions&gt;&lt;CommitBatchActionID ID="uploadTransactions" /&gt;&lt;/BatchOptions&gt;&lt;TreeID ID="UnprocessedCostTransaction1" /&gt;&lt;UniqueAttribute&gt;&lt;Value&gt;#{row.bindings.TxnInterfaceId.inputValue}&lt;/Value&gt;&lt;/UniqueAttribute&gt;&lt;Columns ID="_ADF_ChangedColumn"&gt;&lt;HeaderStyleName&gt;&lt;Value&gt;Oracle Header Row Cell&lt;/Value&gt;&lt;/HeaderStyleName&gt;&lt;HeaderLabel&gt;&lt;Value&gt;#{res['DILP.ChangedItem.ChangedItemAttributes']}&lt;/Value&gt;&lt;/HeaderLabel&gt;&lt;CellStyleName&gt;&lt;Value&gt;_ADFDI_TableCellROStyle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ID="_ADF_StatusColumn"&gt;&lt;HeaderStyleName&gt;&lt;Value&gt;Oracle Header Row Cell&lt;/Value&gt;&lt;/HeaderStyleName&gt;&lt;HeaderLabel&gt;&lt;Value&gt;#{res['DILP.ErrorMessage.ExpenditureBatchErrorMessage']}&lt;/Value&gt;&lt;/HeaderLabel&gt;&lt;CellStyleName&gt;&lt;Value&gt;_ADFDI_TableCellROStyle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ComponentID="TAB126364182" Method="DisplayRowErrors" /&gt;&lt;/DoubleClickActionSet&gt;&lt;Value&gt;&lt;Value /&gt;&lt;/Value&gt;&lt;/UpdateComponent&gt;&lt;GroupHeader /&gt;&lt;/Columns&gt;&lt;Columns ID="COL1925939289"&gt;&lt;HeaderStyleName&gt;&lt;Value&gt;Oracle Header Row Cell&lt;/Value&gt;&lt;/HeaderStyleName&gt;&lt;HeaderLabel&gt;&lt;Value&gt;*#{bindings.UnprocessedCostTransaction1.hints.DocEntryName.label}[..]&lt;/Value&gt;&lt;/HeaderLabel&gt;&lt;CellStyleName&gt;&lt;Value&gt;Oracle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ID="initializeViewCriteriaForDocEntry" /&gt;&lt;/Actions&gt;&lt;Actions p3:type="Dialog"&gt;&lt;Page&gt;&lt;Page&gt;/faces/oracle/apps/projects/costing/transactions/fdiupload/ui/page/DocEntrySearch.jspx&lt;/Page&gt;&lt;/Page&gt;&lt;Title&gt;&lt;Value&gt;#{ACR_GEN['Header.SearchandSelect.Searchandselectanobjectusingad']}: #{bindings.UnprocessedCostTransaction1.hints.DocEntryName.label}&lt;/Value&gt;&lt;/Title&gt;&lt;WindowSize Height="470"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/&gt;&lt;/Actions&gt;&lt;/DoubleClickActionSet&gt;&lt;Value&gt;&lt;Value&gt;#{row.bindings.DocEntryName.inputValue}&lt;/Value&gt;&lt;/Value&gt;&lt;ReadOnly&gt;&lt;Value&gt;False&lt;/Value&gt;&lt;/ReadOnly&gt;&lt;/UpdateComponent&gt;&lt;GroupHeader /&gt;&lt;/Columns&gt;&lt;Columns ID="ExpenditureItemDate"&gt;&lt;HeaderStyleName&gt;&lt;Value&gt;Oracle Header Row Cell&lt;/Value&gt;&lt;/HeaderStyleName&gt;&lt;HeaderLabel&gt;&lt;Value&gt;*#{bindings.UnprocessedCostTransaction1.hints.ExpenditureItemDate.label}&lt;/Value&gt;&lt;/HeaderLabel&gt;&lt;CellStyleName&gt;&lt;Value&gt;Oracle basic L bdr 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xpenditureItemDate.inputValue}&lt;/Value&gt;&lt;/Value&gt;&lt;ReadOnly&gt;&lt;Value&gt;False&lt;/Value&gt;&lt;/ReadOnly&gt;&lt;/UpdateComponent&gt;&lt;GroupHeader /&gt;&lt;/Columns&gt;&lt;Columns ID="PersonName"&gt;&lt;HeaderStyleName&gt;&lt;Value&gt;Oracle Header Row Cell&lt;/Value&gt;&lt;/HeaderStyleName&gt;&lt;HeaderLabel&gt;&lt;Value&gt;#{bindings.UnprocessedCostTransaction1.hints.PersonName.label}[..]&lt;/Value&gt;&lt;/HeaderLabel&gt;&lt;CellStyleName&gt;&lt;Value&gt;Oracle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ID="initializeViewCriteriaForPerson" /&gt;&lt;/Actions&gt;&lt;Actions p3:type="Dialog"&gt;&lt;Page&gt;&lt;Page&gt;/faces/oracle/apps/projects/costing/transactions/fdiupload/ui/page/PersonSearch.jspx&lt;/Page&gt;&lt;/Page&gt;&lt;Title&gt;&lt;Value&gt;#{ACR_GEN['Header.SearchandSelect.Searchandselectanobjectusingad']}: #{bindings.UnprocessedCostTransaction1.hints.PersonName.label}&lt;/Value&gt;&lt;/Title&gt;&lt;WindowSize Height="680" Width="550" /&gt;&lt;/Actions&gt;&lt;Actions p3:type="ComponentAction" ComponentID="TAB126364182" Method="RowDownSync" /&gt;&lt;Actions p3:type="ADFmAction"&gt;&lt;ActionID ID="removeTempTxnRow" /&gt;&lt;/Actions&gt;&lt;/DoubleClickActionSet&gt;&lt;Value&gt;&lt;Value&gt;#{row.bindings.PersonName.inputValue}&lt;/Value&gt;&lt;/Value&gt;&lt;ReadOnly&gt;&lt;Value&gt;False&lt;/Value&gt;&lt;/ReadOnly&gt;&lt;/UpdateComponent&gt;&lt;GroupHeader /&gt;&lt;/Columns&gt;&lt;Columns ID="PersonNumber"&gt;&lt;HeaderStyleName&gt;&lt;Value&gt;Oracle Header Row Cell&lt;/Value&gt;&lt;/HeaderStyleName&gt;&lt;HeaderLabel&gt;&lt;Value&gt;#{bindings.UnprocessedCostTransaction1.hints.PersonNumber.label}[..]&lt;/Value&gt;&lt;/HeaderLabel&gt;&lt;CellStyleName&gt;&lt;Value&gt;Oracle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ID="initializeViewCriteriaForPerson" /&gt;&lt;/Actions&gt;&lt;Actions p3:type="Dialog"&gt;&lt;Page&gt;&lt;Page&gt;/faces/oracle/apps/projects/costing/transactions/fdiupload/ui/page/PersonSearch.jspx&lt;/Page&gt;&lt;/Page&gt;&lt;Title&gt;&lt;Value&gt;#{ACR_GEN['Header.SearchandSelect.Searchandselectanobjectusingad']}: #{bindings.UnprocessedCostTransaction1.hints.PersonNumber.label}&lt;/Value&gt;&lt;/Title&gt;&lt;WindowSize Height="680" Width="550" /&gt;&lt;/Actions&gt;&lt;Actions p3:type="ComponentAction" ComponentID="TAB126364182" Method="RowDownSync" /&gt;&lt;Actions p3:type="ADFmAction"&gt;&lt;ActionID ID="removeTempTxnRow" /&gt;&lt;/Actions&gt;&lt;/DoubleClickActionSet&gt;&lt;Value&gt;&lt;Value&gt;#{row.bindings.PersonNumber.inputValue}&lt;/Value&gt;&lt;/Value&gt;&lt;ReadOnly&gt;&lt;Value&gt;False&lt;/Value&gt;&lt;/ReadOnly&gt;&lt;/UpdateComponent&gt;&lt;GroupHeader /&gt;&lt;/Columns&gt;&lt;Columns ID="HcmAssignmentName"&gt;&lt;HeaderStyleName&gt;&lt;Value&gt;Oracle Header Row Cell&lt;/Value&gt;&lt;/HeaderStyleName&gt;&lt;HeaderLabel&gt;&lt;Value&gt;#{bindings.UnprocessedCostTransaction1.hints.HcmAssignmentName.label}[..]&lt;/Value&gt;&lt;/HeaderLabel&gt;&lt;CellStyleName&gt;&lt;Value&gt;Oracle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ID="initializeViewCriteriaForPersonAssignment" /&gt;&lt;/Actions&gt;&lt;Actions p3:type="Dialog"&gt;&lt;Page&gt;&lt;Page&gt;/faces/oracle/apps/projects/costing/transactions/fdiupload/ui/page/PersonAssignmentSearch.jspx&lt;/Page&gt;&lt;/Page&gt;&lt;Title&gt;&lt;Value&gt;#{ACR_GEN['Header.SearchandSelect.Searchandselectanobjectusingad']}: #{bindings.UnprocessedCostTransaction1.hints.HcmAssignmentName.label}&lt;/Value&gt;&lt;/Title&gt;&lt;WindowSize Height="570" Width="560" /&gt;&lt;/Actions&gt;&lt;Actions p3:type="ComponentAction" ComponentID="TAB126364182" Method="RowDownSync" /&gt;&lt;Actions p3:type="ADFmAction"&gt;&lt;ActionID ID="removeTempTxnRow" /&gt;&lt;/Actions&gt;&lt;/DoubleClickActionSet&gt;&lt;Value&gt;&lt;Value&gt;#{row.bindings.HcmAssignmentName.inputValue}&lt;/Value&gt;&lt;/Value&gt;&lt;ReadOnly&gt;&lt;Value&gt;False&lt;/Value&gt;&lt;/ReadOnly&gt;&lt;/UpdateComponent&gt;&lt;GroupHeader /&gt;&lt;/Columns&gt;&lt;Columns ID="ProjectName"&gt;&lt;HeaderStyleName&gt;&lt;Value&gt;Oracle Header Row Cell&lt;/Value&gt;&lt;/HeaderStyleName&gt;&lt;HeaderLabel&gt;&lt;Value&gt;*#{bindings.UnprocessedCostTransaction1.hints.ProjectName.label}[..]&lt;/Value&gt;&lt;/HeaderLabel&gt;&lt;CellStyleName&gt;&lt;Value&gt;Oracle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ID="initializeViewCriteriaForProject" /&gt;&lt;/Actions&gt;&lt;Actions p3:type="Dialog"&gt;&lt;Page&gt;&lt;Page&gt;/faces/oracle/apps/projects/costing/transactions/fdiupload/ui/page/ProjectSearch.jspx&lt;/Page&gt;&lt;/Page&gt;&lt;Title&gt;&lt;Value&gt;#{ACR_GEN['Header.SearchandSelect.Searchandselectanobjectusingad']}: #{bindings.UnprocessedCostTransaction1.hints.ProjectName.label}&lt;/Value&gt;&lt;/Title&gt;&lt;WindowSize Height="510" Width="450" /&gt;&lt;/Actions&gt;&lt;Actions p3:type="ComponentAction" ComponentID="TAB126364182" Method="RowDownSync" /&gt;&lt;Actions p3:type="ADFmAction"&gt;&lt;ActionID ID="removeTempTxnRow" /&gt;&lt;/Actions&gt;&lt;/DoubleClickActionSet&gt;&lt;Value&gt;&lt;Value&gt;#{row.bindings.ProjectName.inputValue}&lt;/Value&gt;&lt;/Value&gt;&lt;ReadOnly&gt;&lt;Value&gt;False&lt;/Value&gt;&lt;/ReadOnly&gt;&lt;/UpdateComponent&gt;&lt;GroupHeader /&gt;&lt;/Columns&gt;&lt;Columns ID="ProjectNumber"&gt;&lt;HeaderStyleName&gt;&lt;Value&gt;Oracle Header Row Cell&lt;/Value&gt;&lt;/HeaderStyleName&gt;&lt;HeaderLabel&gt;&lt;Value&gt;*#{bindings.UnprocessedCostTransaction1.hints.ProjectNumber.label}[..]&lt;/Value&gt;&lt;/HeaderLabel&gt;&lt;CellStyleName&gt;&lt;Value&gt;Oracle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ID="initializeViewCriteriaForProject" /&gt;&lt;/Actions&gt;&lt;Actions p3:type="Dialog"&gt;&lt;Page&gt;&lt;Page&gt;/faces/oracle/apps/projects/costing/transactions/fdiupload/ui/page/ProjectSearch.jspx&lt;/Page&gt;&lt;/Page&gt;&lt;Title&gt;&lt;Value&gt;#{ACR_GEN['Header.SearchandSelect.Searchandselectanobjectusingad']}: #{bindings.UnprocessedCostTransaction1.hints.ProjectNumber.label}&lt;/Value&gt;&lt;/Title&gt;&lt;WindowSize Height="510" Width="450" /&gt;&lt;/Actions&gt;&lt;Actions p3:type="ComponentAction" ComponentID="TAB126364182" Method="RowDownSync" /&gt;&lt;Actions p3:type="ADFmAction"&gt;&lt;ActionID ID="removeTempTxnRow" /&gt;&lt;/Actions&gt;&lt;/DoubleClickActionSet&gt;&lt;Value&gt;&lt;Value&gt;#{row.bindings.ProjectNumber.inputValue}&lt;/Value&gt;&lt;/Value&gt;&lt;ReadOnly&gt;&lt;Value&gt;False&lt;/Value&gt;&lt;/ReadOnly&gt;&lt;/UpdateComponent&gt;&lt;GroupHeader /&gt;&lt;/Columns&gt;&lt;Columns ID="TaskName"&gt;&lt;HeaderStyleName&gt;&lt;Value&gt;Oracle Header Row Cell&lt;/Value&gt;&lt;/HeaderStyleName&gt;&lt;HeaderLabel&gt;&lt;Value&gt;*#{bindings.UnprocessedCostTransaction1.hints.TaskName.label}[..]&lt;/Value&gt;&lt;/HeaderLabel&gt;&lt;CellStyleName&gt;&lt;Value&gt;Oracle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ID="initializeViewCriteriaForTask" /&gt;&lt;/Actions&gt;&lt;Actions p3:type="Dialog"&gt;&lt;Page&gt;&lt;Page&gt;/faces/oracle/apps/projects/costing/transactions/fdiupload/ui/page/TaskSearch.jspx&lt;/Page&gt;&lt;/Page&gt;&lt;Title&gt;&lt;Value&gt;#{ACR_GEN['Header.SearchandSelect.Searchandselectanobjectusingad']}: #{bindings.UnprocessedCostTransaction1.hints.TaskName.label}&lt;/Value&gt;&lt;/Title&gt;&lt;WindowSize Height="495"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/&gt;&lt;/Actions&gt;&lt;/DoubleClickActionSet&gt;&lt;Value&gt;&lt;Value&gt;#{row.bindings.TaskName.inputValue}&lt;/Value&gt;&lt;/Value&gt;&lt;ReadOnly&gt;&lt;Value&gt;False&lt;/Value&gt;&lt;/ReadOnly&gt;&lt;/UpdateComponent&gt;&lt;GroupHeader /&gt;&lt;/Columns&gt;&lt;Columns ID="TaskNumber"&gt;&lt;HeaderStyleName&gt;&lt;Value&gt;Oracle Header Row Cell&lt;/Value&gt;&lt;/HeaderStyleName&gt;&lt;HeaderLabel&gt;&lt;Value&gt;*#{bindings.UnprocessedCostTransaction1.hints.TaskNumber.label}[..]&lt;/Value&gt;&lt;/HeaderLabel&gt;&lt;CellStyleName&gt;&lt;Value&gt;Oracle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ID="initializeViewCriteriaForTask" /&gt;&lt;/Actions&gt;&lt;Actions p3:type="Dialog"&gt;&lt;Page&gt;&lt;Page&gt;/faces/oracle/apps/projects/costing/transactions/fdiupload/ui/page/TaskSearch.jspx&lt;/Page&gt;&lt;/Page&gt;&lt;Title&gt;&lt;Value&gt;#{ACR_GEN['Header.SearchandSelect.Searchandselectanobjectusingad']}: #{bindings.UnprocessedCostTransaction1.hints.TaskNumber.label}&lt;/Value&gt;&lt;/Title&gt;&lt;WindowSize Height="495"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/&gt;&lt;/Actions&gt;&lt;/DoubleClickActionSet&gt;&lt;Value&gt;&lt;Value&gt;#{row.bindings.TaskNumber.inputValue}&lt;/Value&gt;&lt;/Value&gt;&lt;ReadOnly&gt;&lt;Value&gt;False&lt;/Value&gt;&lt;/ReadOnly&gt;&lt;/UpdateComponent&gt;&lt;GroupHeader /&gt;&lt;/Columns&gt;&lt;Columns ID="COL460943108"&gt;&lt;HeaderStyleName&gt;&lt;Value&gt;Oracle Header Row Cell&lt;/Value&gt;&lt;/HeaderStyleName&gt;&lt;HeaderLabel&gt;&lt;Value&gt;*#{bindings.UnprocessedCostTransaction1.hints.ExpenditureType.label}[..]&lt;/Value&gt;&lt;/HeaderLabel&gt;&lt;CellStyleName&gt;&lt;Value&gt;Oracle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ID="initializeViewCriteriaForExpenditureType" /&gt;&lt;/Actions&gt;&lt;Actions p3:type="Dialog"&gt;&lt;Page&gt;&lt;Page&gt;/faces/oracle/apps/projects/costing/transactions/fdiupload/ui/page/ExpenditureTypeSearch.jspx&lt;/Page&gt;&lt;/Page&gt;&lt;Title&gt;&lt;Value&gt;#{ACR_GEN['Header.SearchandSelect.Searchandselectanobjectusingad']}: #{bindings.UnprocessedCostTransaction1.hints.ExpenditureType.label}&lt;/Value&gt;&lt;/Title&gt;&lt;WindowSize Height="520" Width="440" /&gt;&lt;/Actions&gt;&lt;Actions p3:type="ComponentAction" ComponentID="TAB126364182" Method="RowDownSync" /&gt;&lt;Actions p3:type="ADFmAction"&gt;&lt;ActionID ID="removeTempTxnRow" /&gt;&lt;/Actions&gt;&lt;/DoubleClickActionSet&gt;&lt;Value&gt;&lt;Value&gt;#{row.bindings.ExpenditureType.inputValue}&lt;/Value&gt;&lt;/Value&gt;&lt;ReadOnly&gt;&lt;Value&gt;False&lt;/Value&gt;&lt;/ReadOnly&gt;&lt;/UpdateComponent&gt;&lt;GroupHeader /&gt;&lt;/Columns&gt;&lt;Columns ID="COL1185999482"&gt;&lt;HeaderStyleName&gt;&lt;Value&gt;Oracle Header Row Cell&lt;/Value&gt;&lt;/HeaderStyleName&gt;&lt;HeaderLabel&gt;&lt;Value&gt;#{bindings.UnprocessedCostTransaction1.hints.ExpenditureOrganization.label}[..]&lt;/Value&gt;&lt;/HeaderLabel&gt;&lt;CellStyleName&gt;&lt;Value&gt;Oracle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ID="initializeViewCriteriaForExpenditureOrganization" /&gt;&lt;/Actions&gt;&lt;Actions p3:type="Dialog"&gt;&lt;Page&gt;&lt;Page&gt;/faces/oracle/apps/projects/costing/transactions/fdiupload/ui/page/ExpenditureOrgSearch.jspx&lt;/Page&gt;&lt;/Page&gt;&lt;Title&gt;&lt;Value&gt;#{ACR_GEN['Header.SearchandSelect.Searchandselectanobjectusingad']}: #{bindings.UnprocessedCostTransaction1.hints.ExpenditureOrganization.label}&lt;/Value&gt;&lt;/Title&gt;&lt;WindowSize Height="470" Width="365" /&gt;&lt;/Actions&gt;&lt;Actions p3:type="ComponentAction" ComponentID="TAB126364182" Method="RowDownSync" /&gt;&lt;Actions p3:type="ADFmAction"&gt;&lt;ActionID ID="removeTempTxnRow" /&gt;&lt;/Actions&gt;&lt;/DoubleClickActionSet&gt;&lt;Value&gt;&lt;Value&gt;#{row.bindings.ExpenditureOrganization.inputValue}&lt;/Value&gt;&lt;/Value&gt;&lt;ReadOnly&gt;&lt;Value&gt;False&lt;/Value&gt;&lt;/ReadOnly&gt;&lt;/UpdateComponent&gt;&lt;GroupHeader /&gt;&lt;/Columns&gt;&lt;Columns ID="ContractNumber"&gt;&lt;HeaderStyleName&gt;&lt;Value&gt;Oracle Header Row Cell&lt;/Value&gt;&lt;/HeaderStyleName&gt;&lt;HeaderLabel&gt;&lt;Value&gt;#{bindings.UnprocessedCostTransaction1.hints.ContractNumber.label}[..]&lt;/Value&gt;&lt;/HeaderLabel&gt;&lt;CellStyleName&gt;&lt;Value&gt;Oracle Basic White Cell String&lt;/Value&gt;&lt;/CellStyleName&gt;&lt;Visible&gt;&lt;Value&gt;True&lt;/Value&gt;&lt;/Visible&gt;&lt;UpdateComponent p3:type="ModelDrivenColumnComponent" xmlns:p3="http://www.w3.org/2001/XMLSchema-instance"&gt;&lt;DoubleClickActionSet&gt;&lt;Alert /&gt;&lt;ActionOptions /&gt;&lt;Status /&gt;&lt;Actions p3:type="ADFmAction"&gt;&lt;ActionID ID="checkThirdPartyBatchRow" /&gt;&lt;/Actions&gt;&lt;Actions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ID="initializeViewCriteriaForContractNumber" /&gt;&lt;/Actions&gt;&lt;Actions p3:type="Dialog"&gt;&lt;Page&gt;&lt;Page&gt;/faces/oracle/apps/projects/costing/transactions/fdiupload/ui/page/ContractNumberSearch.jspx&lt;/Page&gt;&lt;/Page&gt;&lt;Title&gt;&lt;Value&gt;#{ACR_GEN['Header.SearchandSelect.Searchandselectanobjectusingad']}: #{bindings.UnprocessedCostTransaction1.hints.ContractNumber.label}&lt;/Value&gt;&lt;/Title&gt;&lt;WindowSize Height="520" Width="440" /&gt;&lt;/Actions&gt;&lt;Actions p3:type="ComponentAction" ComponentID="TAB126364182" Method="RowDownSync" /&gt;&lt;Actions p3:type="ADFmAction"&gt;&lt;ActionID ID="removeTempTxnRow" /&gt;&lt;/Actions&gt;&lt;/DoubleClickActionSet&gt;&lt;Value&gt;&lt;Value&gt;#{row.bindings.ContractNumber.inputValue}&lt;/Value&gt;&lt;/Value&gt;&lt;ReadOnly&gt;&lt;Value&gt;False&lt;/Value&gt;&lt;/ReadOnly&gt;&lt;/UpdateComponent&gt;&lt;GroupHeader /&gt;&lt;/Columns&gt;&lt;Columns ID="FundingSourceNumber"&gt;&lt;HeaderStyleName&gt;&lt;Value&gt;Oracle Header Row Cell&lt;/Value&gt;&lt;/HeaderStyleName&gt;&lt;HeaderLabel&gt;&lt;Value&gt;#{bindings.UnprocessedCostTransaction1.hints.FundingSourceNumber.label}[..]&lt;/Value&gt;&lt;/HeaderLabel&gt;&lt;CellStyleName&gt;&lt;Value&gt;Oracle Basic White Cell String&lt;/Value&gt;&lt;/CellStyleName&gt;&lt;Visible&gt;&lt;Value&gt;True&lt;/Value&gt;&lt;/Visible&gt;&lt;UpdateComponent p3:type="ModelDrivenColumnComponent" xmlns:p3="http://www.w3.org/2001/XMLSchema-instance"&gt;&lt;DoubleClickActionSet&gt;&lt;Alert /&gt;&lt;ActionOptions /&gt;&lt;Status /&gt;&lt;Actions p3:type="ADFmAction"&gt;&lt;ActionID ID="checkThirdPartyBatchRow" /&gt;&lt;/Actions&gt;&lt;Actions p3:type="WorksheetMethod" Method="UpSync" /&gt;&lt;Actions p3:type="ADFmAction"&gt;&lt;ActionID ID="getTempTxnRow" /&gt;&lt;/Actions&gt;&lt;Actions p3:type="ComponentAction" ComponentID="TAB126364182" Method="RowUpSync" /&gt;&lt;Actions p3:type="ADFmAction"&gt;&lt;ActionID ID="initializeViewCriteriaForFundingSource" /&gt;&lt;/Actions&gt;&lt;Actions p3:type="Dialog"&gt;&lt;Page&gt;&lt;Page&gt;/faces/oracle/apps/projects/costing/transactions/fdiupload/ui/page/FundingSourceSearch.jspx&lt;/Page&gt;&lt;/Page&gt;&lt;Title&gt;&lt;Value&gt;#{ACR_GEN['Header.SearchandSelect.Searchandselectanobjectusingad']}: #{bindings.UnprocessedCostTransaction1.hints.FundingSourceNumber.label}&lt;/Value&gt;&lt;/Title&gt;&lt;WindowSize Height="520" Width="440" /&gt;&lt;/Actions&gt;&lt;Actions p3:type="ComponentAction" ComponentID="TAB126364182" Method="RowDownSync" /&gt;&lt;Actions p3:type="ADFmAction"&gt;&lt;ActionID ID="removeTempTxnRow" /&gt;&lt;/Actions&gt;&lt;/DoubleClickActionSet&gt;&lt;Value&gt;&lt;Value&gt;#{row.bindings.FundingSourceNumber.inputValue}&lt;/Value&gt;&lt;/Value&gt;&lt;ReadOnly&gt;&lt;Value&gt;False&lt;/Value&gt;&lt;/ReadOnly&gt;&lt;/UpdateComponent&gt;&lt;GroupHeader /&gt;&lt;/Columns&gt;&lt;Columns ID="COL924711674"&gt;&lt;HeaderStyleName&gt;&lt;Value&gt;Oracle Header Row Cell&lt;/Value&gt;&lt;/HeaderStyleName&gt;&lt;HeaderLabel&gt;&lt;Value&gt;#{bindings.UnprocessedCostTransaction1.hints.NonLaborResource.label}[..]&lt;/Value&gt;&lt;/HeaderLabel&gt;&lt;CellStyleName&gt;&lt;Value&gt;Oracle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ID="initializeViewCriteriaForNonLaborResource" /&gt;&lt;/Actions&gt;&lt;Actions p3:type="Dialog"&gt;&lt;Page&gt;&lt;Page&gt;/faces/oracle/apps/projects/costing/transactions/fdiupload/ui/page/NonLaborResourceSearch.jspx&lt;/Page&gt;&lt;/Page&gt;&lt;Title&gt;&lt;Value&gt;#{ACR_GEN['Header.SearchandSelect.Searchandselectanobjectusingad']}: #{bindings.UnprocessedCostTransaction1.hints.NonLaborResource.label}&lt;/Value&gt;&lt;/Title&gt;&lt;WindowSize Height="470" Width="400" /&gt;&lt;/Actions&gt;&lt;Actions p3:type="ComponentAction" ComponentID="TAB126364182" Method="RowDownSync" /&gt;&lt;Actions p3:type="ADFmAction"&gt;&lt;ActionID ID="removeTempTxnRow" /&gt;&lt;/Actions&gt;&lt;/DoubleClickActionSet&gt;&lt;Value&gt;&lt;Value&gt;#{row.bindings.NonLaborResource.inputValue}&lt;/Value&gt;&lt;/Value&gt;&lt;ReadOnly&gt;&lt;Value&gt;False&lt;/Value&gt;&lt;/ReadOnly&gt;&lt;/UpdateComponent&gt;&lt;GroupHeader /&gt;&lt;/Columns&gt;&lt;Columns ID="COL617952312"&gt;&lt;HeaderStyleName&gt;&lt;Value&gt;Oracle Header Row Cell&lt;/Value&gt;&lt;/HeaderStyleName&gt;&lt;HeaderLabel&gt;&lt;Value&gt;#{bindings.UnprocessedCostTransaction1.hints.NonLaborResourceOrg.label}[..]&lt;/Value&gt;&lt;/HeaderLabel&gt;&lt;CellStyleName&gt;&lt;Value&gt;Oracle Basic White Cell String&lt;/Value&gt;&lt;/CellStyleName&gt;&lt;Visible&gt;&lt;Value&gt;True&lt;/Value&gt;&lt;/Visible&gt;&lt;UpdateComponent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p3:type="ADFmAction"&gt;&lt;ActionID ID="getTempTxnRow" /&gt;&lt;/Actions&gt;&lt;Actions p3:type="ComponentAction" ComponentID="TAB126364182" Method="RowUpSync" /&gt;&lt;Actions p3:type="ADFmAction"&gt;&lt;ActionID ID="initializeViewCriteriaForNonLaborResourceOrg" /&gt;&lt;/Actions&gt;&lt;Actions p3:type="Dialog"&gt;&lt;Page&gt;&lt;Page&gt;/faces/oracle/apps/projects/costing/transactions/fdiupload/ui/page/NonLaborResourceOrgSearch.jspx&lt;/Page&gt;&lt;/Page&gt;&lt;Title&gt;&lt;Value&gt;#{ACR_GEN['Header.SearchandSelect.Searchandselectanobjectusingad']}: #{bindings.UnprocessedCostTransaction1.hints.NonLaborResourceOrg.label}&lt;/Value&gt;&lt;/Title&gt;&lt;WindowSize Height="470" Width="385" /&gt;&lt;/Actions&gt;&lt;Actions p3:type="ComponentAction" ComponentID="TAB126364182" Method="RowDownSync" /&gt;&lt;Actions p3:type="ADFmAction"&gt;&lt;ActionID ID="removeTempTxnRow" /&gt;&lt;/Actions&gt;&lt;/DoubleClickActionSet&gt;&lt;Value&gt;&lt;Value&gt;#{row.bindings.NonLaborResourceOrg.inputValue}&lt;/Value&gt;&lt;/Value&gt;&lt;ReadOnly&gt;&lt;Value&gt;False&lt;/Value&gt;&lt;/ReadOnly&gt;&lt;/UpdateComponent&gt;&lt;GroupHeader /&gt;&lt;/Columns&gt;&lt;Columns ID="Quantity"&gt;&lt;HeaderStyleName&gt;&lt;Value&gt;Oracle Header Row Cell&lt;/Value&gt;&lt;/HeaderStyleName&gt;&lt;HeaderLabel&gt;&lt;Value&gt;*#{bindings.UnprocessedCostTransaction1.hints.Quantity.label}&lt;/Value&gt;&lt;/HeaderLabel&gt;&lt;CellStyleName&gt;&lt;Value&gt;Oracle Basic White Cell 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Quantity.inputValue}&lt;/Value&gt;&lt;/Value&gt;&lt;ReadOnly&gt;&lt;Value&gt;False&lt;/Value&gt;&lt;/ReadOnly&gt;&lt;/UpdateComponent&gt;&lt;GroupHeader /&gt;&lt;/Columns&gt;&lt;Columns ID="WorkTypeId"&gt;&lt;HeaderStyleName&gt;&lt;Value&gt;Oracle Header Row Cell&lt;/Value&gt;&lt;/HeaderStyleName&gt;&lt;HeaderLabel&gt;&lt;Value&gt;#{bindings.UnprocessedCostTransaction1.hints.WorkTypeId.label}&lt;/Value&gt;&lt;/HeaderLabel&gt;&lt;CellStyleName&gt;&lt;Value&gt;Oracle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xmlns:p3="http://www.w3.org/2001/XMLSchema-instance"&gt;&lt;List&gt;&lt;Value&gt;#{row.bindings.WorkTypeId.inputValue}&lt;/Value&gt;&lt;/List&gt;&lt;DependsOnList /&gt;&lt;ReadOnly&gt;&lt;Value&gt;False&lt;/Value&gt;&lt;/ReadOnly&gt;&lt;/UpdateComponent&gt;&lt;GroupHeader /&gt;&lt;/Columns&gt;&lt;Columns ID="BillableFlag"&gt;&lt;HeaderStyleName&gt;&lt;Value&gt;Oracle Header Row Cell&lt;/Value&gt;&lt;/HeaderStyleName&gt;&lt;HeaderLabel&gt;&lt;Value&gt;#{bindings.UnprocessedCostTransaction1.hints.BillableFlag.label}&lt;/Value&gt;&lt;/HeaderLabel&gt;&lt;CellStyleName&gt;&lt;Value&gt;Oracle Basic White Cell String&lt;/Value&gt;&lt;/CellStyleName&gt;&lt;Visible&gt;&lt;Value&gt;True&lt;/Value&gt;&lt;/Visible&gt;&lt;UpdateComponent p3:type="TreeNodeList" xmlns:p3="http://www.w3.org/2001/XMLSchema-instance"&gt;&lt;List&gt;&lt;Value&gt;#{row.bindings.BillableFlag.inputValue}&lt;/Value&gt;&lt;/List&gt;&lt;DependsOnList /&gt;&lt;ReadOnly&gt;&lt;Value&gt;False&lt;/Value&gt;&lt;/ReadOnly&gt;&lt;/UpdateComponent&gt;&lt;GroupHeader /&gt;&lt;/Columns&gt;&lt;Columns ID="CapitalizableFlag"&gt;&lt;HeaderStyleName&gt;&lt;Value&gt;Oracle Header Row Cell&lt;/Value&gt;&lt;/HeaderStyleName&gt;&lt;HeaderLabel&gt;&lt;Value&gt;#{bindings.UnprocessedCostTransaction1.hints.Capitaliza</v>
      </c>
      <c r="D16" t="str">
        <f>'PPM Capture Costs Template'!$E$11</f>
        <v>Central Office Use Only</v>
      </c>
      <c r="E16" t="str">
        <f>'PPM Capture Costs Template'!$F$11</f>
        <v>Central Office Use Only</v>
      </c>
      <c r="F16" t="str">
        <f>'PPM Capture Costs Template'!$G$11</f>
        <v>*Accounting Date</v>
      </c>
      <c r="G16" t="str">
        <f>'PPM Capture Costs Template'!$H$11</f>
        <v>Leave Blank</v>
      </c>
      <c r="H16" t="str">
        <f>'PPM Capture Costs Template'!$I$11</f>
        <v>Leave Blank</v>
      </c>
      <c r="I16" t="str">
        <f>'PPM Capture Costs Template'!$J$11</f>
        <v>Human Resource Assignment[..]</v>
      </c>
      <c r="J16" t="str">
        <f>'PPM Capture Costs Template'!$K$11</f>
        <v>*Project Name[..]</v>
      </c>
      <c r="K16" t="str">
        <f>'PPM Capture Costs Template'!$L$11</f>
        <v>*Project Number[..]</v>
      </c>
      <c r="L16" t="str">
        <f>'PPM Capture Costs Template'!$M$11</f>
        <v>*Task Name[..]</v>
      </c>
      <c r="M16" t="str">
        <f>'PPM Capture Costs Template'!$N$11</f>
        <v>*Task Number[..]</v>
      </c>
      <c r="N16" t="str">
        <f>'PPM Capture Costs Template'!$O$11</f>
        <v>*Expenditure Type[..]</v>
      </c>
      <c r="O16" t="str">
        <f>'PPM Capture Costs Template'!$P$11</f>
        <v>Expenditure Organization[..]</v>
      </c>
      <c r="P16" t="str">
        <f>'PPM Capture Costs Template'!$Q$11</f>
        <v>Contract Number[..]</v>
      </c>
      <c r="Q16" t="str">
        <f>'PPM Capture Costs Template'!$R$11</f>
        <v>Funding Source Number[..]</v>
      </c>
      <c r="R16" t="str">
        <f>'PPM Capture Costs Template'!$S$11</f>
        <v>Nonlabor Resource[..]</v>
      </c>
      <c r="S16" t="str">
        <f>'PPM Capture Costs Template'!$T$11</f>
        <v>Nonlabor Resource Organization[..]</v>
      </c>
      <c r="T16" t="str">
        <f>'PPM Capture Costs Template'!$U$11</f>
        <v>[Debit/-Credit]</v>
      </c>
      <c r="U16" t="str">
        <f>'PPM Capture Costs Template'!$V$11</f>
        <v>Work Type</v>
      </c>
      <c r="V16" t="str">
        <f>'PPM Capture Costs Template'!$W$11</f>
        <v>Billable</v>
      </c>
      <c r="W16" t="str">
        <f>'PPM Capture Costs Template'!$X$11</f>
        <v>Capitalizable</v>
      </c>
      <c r="X16" t="str">
        <f>'PPM Capture Costs Template'!$Y$11</f>
        <v>Accrual Item</v>
      </c>
      <c r="Y16" t="str">
        <f>'PPM Capture Costs Template'!$Z$11</f>
        <v>Supplier[..]</v>
      </c>
      <c r="Z16" t="str">
        <f>'PPM Capture Costs Template'!$AA$11</f>
        <v>Inventory Item[..]</v>
      </c>
      <c r="AA16" t="str">
        <f>'PPM Capture Costs Template'!$AB$11</f>
        <v>*Original Transaction Reference</v>
      </c>
      <c r="AB16" t="str">
        <f>'PPM Capture Costs Template'!$AC$11</f>
        <v>Unmatched Negative Item</v>
      </c>
      <c r="AC16" t="str">
        <f>'PPM Capture Costs Template'!$AD$11</f>
        <v>Reversed Original Transaction Reference</v>
      </c>
      <c r="AD16" t="str">
        <f>'PPM Capture Costs Template'!$AE$11</f>
        <v>Line Description</v>
      </c>
      <c r="AE16" t="str">
        <f>'PPM Capture Costs Template'!$AF$11</f>
        <v>*Accounting Date</v>
      </c>
      <c r="AF16" t="str">
        <f>'PPM Capture Costs Template'!$AG$11</f>
        <v>*Transaction Currency[..]</v>
      </c>
      <c r="AG16" t="str">
        <f>'PPM Capture Costs Template'!$AH$11</f>
        <v>*Transaction Raw Cost</v>
      </c>
      <c r="AH16" t="str">
        <f>'PPM Capture Costs Template'!$AI$11</f>
        <v>Transaction Burdened Cost</v>
      </c>
      <c r="AI16" t="str">
        <f>'PPM Capture Costs Template'!$AJ$11</f>
        <v>Raw Cost Debit Account[..]</v>
      </c>
      <c r="AJ16" t="str">
        <f>'PPM Capture Costs Template'!$AK$11</f>
        <v>Raw Cost Credit Account[..]</v>
      </c>
      <c r="AK16" t="str">
        <f>'PPM Capture Costs Template'!$AL$11</f>
        <v>Burdened Cost Debit Account[..]</v>
      </c>
      <c r="AL16" t="str">
        <f>'PPM Capture Costs Template'!$AM$11</f>
        <v>Burdened Cost Credit Account[..]</v>
      </c>
      <c r="AM16" t="str">
        <f>'PPM Capture Costs Template'!$AN$11</f>
        <v>Burden Cost Debit Account[..]</v>
      </c>
      <c r="AN16" t="str">
        <f>'PPM Capture Costs Template'!$AO$11</f>
        <v>Burden Cost Credit Account[..]</v>
      </c>
      <c r="AO16" t="str">
        <f>'PPM Capture Costs Template'!$AP$11</f>
        <v>Provider Ledger Raw Cost</v>
      </c>
      <c r="AP16" t="str">
        <f>'PPM Capture Costs Template'!$AQ$11</f>
        <v>Provider Ledger Burdened Cost</v>
      </c>
      <c r="AQ16" t="str">
        <f>'PPM Capture Costs Template'!$AR$11</f>
        <v>Provider Ledger Currency Conversion Rate Type</v>
      </c>
      <c r="AR16" t="str">
        <f>'PPM Capture Costs Template'!$AS$11</f>
        <v>Provider Ledger Currency Conversion Date</v>
      </c>
      <c r="AS16" t="str">
        <f>'PPM Capture Costs Template'!$AT$11</f>
        <v>Provider Ledger Currency Conversion Rate</v>
      </c>
      <c r="AT16" t="str">
        <f>'PPM Capture Costs Template'!$AU$11</f>
        <v>Provider Ledger Currency Conversion Rounding Limit</v>
      </c>
      <c r="AU16" t="str">
        <f>'PPM Capture Costs Template'!$AV$11</f>
        <v>Receipt Currency[..]</v>
      </c>
      <c r="AV16" t="str">
        <f>'PPM Capture Costs Template'!$AW$11</f>
        <v>Receipt Amount</v>
      </c>
      <c r="AW16" t="str">
        <f>'PPM Capture Costs Template'!$AX$11</f>
        <v>Receipt Currency Conversion Rate</v>
      </c>
      <c r="AX16" t="str">
        <f>'PPM Capture Costs Template'!$AY$11</f>
        <v>Converted item</v>
      </c>
      <c r="AY16" t="str">
        <f>'PPM Capture Costs Template'!$AZ$11</f>
        <v>Project Costing User-Defined Attribute 1</v>
      </c>
      <c r="AZ16" t="str">
        <f>'PPM Capture Costs Template'!$BA$11</f>
        <v>Project Costing User-Defined Attribute 2</v>
      </c>
      <c r="BA16" t="str">
        <f>'PPM Capture Costs Template'!$BB$11</f>
        <v>Project Costing User-Defined Attribute 3</v>
      </c>
      <c r="BB16" t="str">
        <f>'PPM Capture Costs Template'!$BC$11</f>
        <v>Project Costing User-Defined Attribute 4</v>
      </c>
      <c r="BC16" t="str">
        <f>'PPM Capture Costs Template'!$BD$11</f>
        <v>Project Costing User-Defined Attribute 5</v>
      </c>
      <c r="BD16" t="str">
        <f>'PPM Capture Costs Template'!$BE$11</f>
        <v>Project Costing User-Defined Attribute 6</v>
      </c>
      <c r="BE16" t="str">
        <f>'PPM Capture Costs Template'!$BF$11</f>
        <v>Project Costing User-Defined Attribute 7</v>
      </c>
      <c r="BF16" t="str">
        <f>'PPM Capture Costs Template'!$BG$11</f>
        <v>Project Costing User-Defined Attribute 8</v>
      </c>
      <c r="BG16" t="str">
        <f>'PPM Capture Costs Template'!$BH$11</f>
        <v>Project Costing User-Defined Attribute 9</v>
      </c>
      <c r="BH16" t="str">
        <f>'PPM Capture Costs Template'!$BI$11</f>
        <v>Project Costing User-Defined Attribute 10</v>
      </c>
      <c r="BI16" t="str">
        <f>'PPM Capture Costs Template'!$BJ$11</f>
        <v>User-Defined Expenditure Item Additional Information[..]</v>
      </c>
      <c r="BJ16" t="str">
        <f>'PPM Capture Costs Template'!$BK$11</f>
        <v>Key</v>
      </c>
    </row>
    <row r="17" spans="1:5" ht="409.5" x14ac:dyDescent="0.2">
      <c r="A17" s="6" t="s">
        <v>3</v>
      </c>
      <c r="B17" t="str">
        <f>'PPM Capture Costs Template'!$E$6</f>
        <v>UCM Business Unit</v>
      </c>
      <c r="C17" s="6" t="s">
        <v>8</v>
      </c>
    </row>
    <row r="18" spans="1:5" ht="409.5" x14ac:dyDescent="0.2">
      <c r="A18" s="6" t="s">
        <v>9</v>
      </c>
      <c r="C18" s="7" t="s">
        <v>24</v>
      </c>
      <c r="D18" s="7" t="s">
        <v>25</v>
      </c>
      <c r="E18" s="7" t="s">
        <v>26</v>
      </c>
    </row>
    <row r="19" spans="1:5" ht="409.5" x14ac:dyDescent="0.2">
      <c r="A19" s="6" t="s">
        <v>18</v>
      </c>
      <c r="B19" t="str">
        <f>'PPM Capture Costs Template'!$G$8</f>
        <v>Worksheet Status</v>
      </c>
      <c r="C19" s="6" t="s">
        <v>19</v>
      </c>
    </row>
    <row r="20" spans="1:5" ht="409.5" x14ac:dyDescent="0.2">
      <c r="A20" s="6" t="s">
        <v>18</v>
      </c>
      <c r="B20">
        <f>'PPM Capture Costs Template'!$H$8</f>
        <v>0</v>
      </c>
      <c r="C20" s="6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1FE4-3B3A-4D88-98A9-DA5D9AFCF3A6}">
  <dimension ref="A1:H6"/>
  <sheetViews>
    <sheetView workbookViewId="0"/>
  </sheetViews>
  <sheetFormatPr defaultRowHeight="12.75" x14ac:dyDescent="0.2"/>
  <sheetData>
    <row r="1" spans="1:8" x14ac:dyDescent="0.2">
      <c r="A1">
        <v>3</v>
      </c>
    </row>
    <row r="2" spans="1:8" ht="409.5" x14ac:dyDescent="0.2">
      <c r="A2" t="s">
        <v>31</v>
      </c>
      <c r="B2" t="s">
        <v>32</v>
      </c>
      <c r="C2" s="7" t="s">
        <v>33</v>
      </c>
    </row>
    <row r="3" spans="1:8" ht="409.5" x14ac:dyDescent="0.2">
      <c r="A3" t="s">
        <v>31</v>
      </c>
      <c r="B3" t="s">
        <v>34</v>
      </c>
      <c r="C3" s="7" t="s">
        <v>35</v>
      </c>
    </row>
    <row r="4" spans="1:8" ht="229.5" x14ac:dyDescent="0.2">
      <c r="A4" t="s">
        <v>31</v>
      </c>
      <c r="B4" t="s">
        <v>36</v>
      </c>
      <c r="C4" s="7" t="s">
        <v>37</v>
      </c>
    </row>
    <row r="5" spans="1:8" ht="25.5" x14ac:dyDescent="0.2">
      <c r="A5" t="s">
        <v>38</v>
      </c>
      <c r="B5">
        <f>'PPM Capture Costs Template'!1:1048576</f>
        <v>0</v>
      </c>
      <c r="C5" t="b">
        <v>0</v>
      </c>
      <c r="H5" t="s">
        <v>159</v>
      </c>
    </row>
    <row r="6" spans="1:8" ht="38.25" x14ac:dyDescent="0.2">
      <c r="A6" t="s">
        <v>158</v>
      </c>
      <c r="B6">
        <f>'PPM Capture Costs Template'!1:1048576</f>
        <v>0</v>
      </c>
      <c r="C6" t="s">
        <v>160</v>
      </c>
      <c r="D6">
        <v>1</v>
      </c>
      <c r="E6" s="7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7345-A41F-45B5-B3B4-68F96A7B2230}">
  <dimension ref="A1:B2"/>
  <sheetViews>
    <sheetView workbookViewId="0"/>
  </sheetViews>
  <sheetFormatPr defaultRowHeight="12.75" x14ac:dyDescent="0.2"/>
  <sheetData>
    <row r="1" spans="1:2" x14ac:dyDescent="0.2">
      <c r="A1">
        <v>2</v>
      </c>
    </row>
    <row r="2" spans="1:2" ht="409.5" x14ac:dyDescent="0.2">
      <c r="A2" t="s">
        <v>39</v>
      </c>
      <c r="B2" s="7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5F98-88CD-4D72-AB65-ADDB72F0B47C}">
  <dimension ref="A1:K37"/>
  <sheetViews>
    <sheetView workbookViewId="0"/>
  </sheetViews>
  <sheetFormatPr defaultRowHeight="12.75" x14ac:dyDescent="0.2"/>
  <sheetData>
    <row r="1" spans="1:11" x14ac:dyDescent="0.2">
      <c r="A1">
        <v>3</v>
      </c>
    </row>
    <row r="2" spans="1:11" ht="153" x14ac:dyDescent="0.2">
      <c r="A2" t="s">
        <v>42</v>
      </c>
      <c r="B2">
        <v>1</v>
      </c>
      <c r="D2" t="s">
        <v>44</v>
      </c>
    </row>
    <row r="3" spans="1:11" ht="306" x14ac:dyDescent="0.2">
      <c r="A3">
        <v>1</v>
      </c>
      <c r="B3" s="7" t="s">
        <v>43</v>
      </c>
    </row>
    <row r="4" spans="1:11" ht="178.5" x14ac:dyDescent="0.2">
      <c r="A4" t="s">
        <v>45</v>
      </c>
      <c r="B4">
        <v>8</v>
      </c>
      <c r="D4" t="s">
        <v>47</v>
      </c>
      <c r="E4" t="s">
        <v>48</v>
      </c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</row>
    <row r="5" spans="1:11" ht="409.5" x14ac:dyDescent="0.2">
      <c r="A5">
        <v>1</v>
      </c>
      <c r="B5" s="7" t="s">
        <v>46</v>
      </c>
    </row>
    <row r="6" spans="1:11" ht="191.25" x14ac:dyDescent="0.2">
      <c r="A6" t="s">
        <v>55</v>
      </c>
      <c r="B6">
        <v>0</v>
      </c>
    </row>
    <row r="7" spans="1:11" x14ac:dyDescent="0.2">
      <c r="A7">
        <v>0</v>
      </c>
    </row>
    <row r="8" spans="1:11" ht="191.25" x14ac:dyDescent="0.2">
      <c r="A8" t="s">
        <v>56</v>
      </c>
      <c r="B8">
        <v>2</v>
      </c>
      <c r="D8" t="s">
        <v>47</v>
      </c>
      <c r="E8" t="s">
        <v>58</v>
      </c>
    </row>
    <row r="9" spans="1:11" ht="409.5" x14ac:dyDescent="0.2">
      <c r="A9">
        <v>1</v>
      </c>
      <c r="B9" s="7" t="s">
        <v>57</v>
      </c>
    </row>
    <row r="10" spans="1:11" ht="191.25" x14ac:dyDescent="0.2">
      <c r="A10" t="s">
        <v>59</v>
      </c>
      <c r="B10">
        <v>1</v>
      </c>
      <c r="D10" t="s">
        <v>48</v>
      </c>
    </row>
    <row r="11" spans="1:11" ht="255" x14ac:dyDescent="0.2">
      <c r="A11">
        <v>1</v>
      </c>
      <c r="B11" s="7" t="s">
        <v>60</v>
      </c>
    </row>
    <row r="12" spans="1:11" ht="191.25" x14ac:dyDescent="0.2">
      <c r="A12" t="s">
        <v>61</v>
      </c>
      <c r="B12">
        <v>2</v>
      </c>
      <c r="D12" t="s">
        <v>49</v>
      </c>
      <c r="E12" t="s">
        <v>63</v>
      </c>
    </row>
    <row r="13" spans="1:11" ht="409.5" x14ac:dyDescent="0.2">
      <c r="A13">
        <v>1</v>
      </c>
      <c r="B13" s="7" t="s">
        <v>62</v>
      </c>
    </row>
    <row r="14" spans="1:11" ht="191.25" x14ac:dyDescent="0.2">
      <c r="A14" t="s">
        <v>64</v>
      </c>
      <c r="B14">
        <v>1</v>
      </c>
      <c r="D14" t="s">
        <v>50</v>
      </c>
    </row>
    <row r="15" spans="1:11" ht="242.25" x14ac:dyDescent="0.2">
      <c r="A15">
        <v>1</v>
      </c>
      <c r="B15" s="7" t="s">
        <v>65</v>
      </c>
    </row>
    <row r="16" spans="1:11" ht="191.25" x14ac:dyDescent="0.2">
      <c r="A16" t="s">
        <v>66</v>
      </c>
      <c r="B16">
        <v>2</v>
      </c>
      <c r="D16" t="s">
        <v>68</v>
      </c>
      <c r="E16" t="s">
        <v>69</v>
      </c>
    </row>
    <row r="17" spans="1:6" ht="409.5" x14ac:dyDescent="0.2">
      <c r="A17">
        <v>1</v>
      </c>
      <c r="B17" s="7" t="s">
        <v>67</v>
      </c>
    </row>
    <row r="18" spans="1:6" ht="191.25" x14ac:dyDescent="0.2">
      <c r="A18" t="s">
        <v>70</v>
      </c>
      <c r="B18">
        <v>3</v>
      </c>
      <c r="D18" t="s">
        <v>72</v>
      </c>
      <c r="E18" t="s">
        <v>73</v>
      </c>
      <c r="F18" t="s">
        <v>74</v>
      </c>
    </row>
    <row r="19" spans="1:6" ht="409.5" x14ac:dyDescent="0.2">
      <c r="A19">
        <v>1</v>
      </c>
      <c r="B19" s="7" t="s">
        <v>71</v>
      </c>
    </row>
    <row r="20" spans="1:6" ht="191.25" x14ac:dyDescent="0.2">
      <c r="A20" t="s">
        <v>75</v>
      </c>
      <c r="B20">
        <v>2</v>
      </c>
      <c r="D20" t="s">
        <v>77</v>
      </c>
      <c r="E20" t="s">
        <v>78</v>
      </c>
    </row>
    <row r="21" spans="1:6" ht="409.5" x14ac:dyDescent="0.2">
      <c r="A21">
        <v>1</v>
      </c>
      <c r="B21" s="7" t="s">
        <v>76</v>
      </c>
    </row>
    <row r="22" spans="1:6" ht="191.25" x14ac:dyDescent="0.2">
      <c r="A22" t="s">
        <v>79</v>
      </c>
      <c r="B22">
        <v>2</v>
      </c>
      <c r="D22" t="s">
        <v>54</v>
      </c>
      <c r="E22" t="s">
        <v>81</v>
      </c>
    </row>
    <row r="23" spans="1:6" ht="409.5" x14ac:dyDescent="0.2">
      <c r="A23">
        <v>1</v>
      </c>
      <c r="B23" s="7" t="s">
        <v>80</v>
      </c>
    </row>
    <row r="24" spans="1:6" ht="165.75" x14ac:dyDescent="0.2">
      <c r="A24" t="s">
        <v>87</v>
      </c>
      <c r="B24">
        <v>0</v>
      </c>
    </row>
    <row r="25" spans="1:6" x14ac:dyDescent="0.2">
      <c r="A25">
        <v>0</v>
      </c>
    </row>
    <row r="26" spans="1:6" ht="165.75" x14ac:dyDescent="0.2">
      <c r="A26" t="s">
        <v>88</v>
      </c>
      <c r="B26">
        <v>2</v>
      </c>
      <c r="D26" t="s">
        <v>90</v>
      </c>
      <c r="E26" t="s">
        <v>91</v>
      </c>
    </row>
    <row r="27" spans="1:6" ht="382.5" x14ac:dyDescent="0.2">
      <c r="A27">
        <v>1</v>
      </c>
      <c r="B27" s="7" t="s">
        <v>89</v>
      </c>
    </row>
    <row r="28" spans="1:6" ht="165.75" x14ac:dyDescent="0.2">
      <c r="A28" t="s">
        <v>92</v>
      </c>
      <c r="B28">
        <v>2</v>
      </c>
      <c r="D28" t="s">
        <v>90</v>
      </c>
      <c r="E28" t="s">
        <v>91</v>
      </c>
    </row>
    <row r="29" spans="1:6" ht="382.5" x14ac:dyDescent="0.2">
      <c r="A29">
        <v>1</v>
      </c>
      <c r="B29" s="7" t="s">
        <v>89</v>
      </c>
    </row>
    <row r="30" spans="1:6" ht="165.75" x14ac:dyDescent="0.2">
      <c r="A30" t="s">
        <v>93</v>
      </c>
      <c r="B30">
        <v>2</v>
      </c>
      <c r="D30" t="s">
        <v>90</v>
      </c>
      <c r="E30" t="s">
        <v>91</v>
      </c>
    </row>
    <row r="31" spans="1:6" ht="382.5" x14ac:dyDescent="0.2">
      <c r="A31">
        <v>1</v>
      </c>
      <c r="B31" s="7" t="s">
        <v>89</v>
      </c>
    </row>
    <row r="32" spans="1:6" ht="178.5" x14ac:dyDescent="0.2">
      <c r="A32" t="s">
        <v>94</v>
      </c>
      <c r="B32">
        <v>2</v>
      </c>
      <c r="D32" t="s">
        <v>90</v>
      </c>
      <c r="E32" t="s">
        <v>91</v>
      </c>
    </row>
    <row r="33" spans="1:7" ht="382.5" x14ac:dyDescent="0.2">
      <c r="A33">
        <v>1</v>
      </c>
      <c r="B33" s="7" t="s">
        <v>89</v>
      </c>
    </row>
    <row r="34" spans="1:7" ht="165.75" x14ac:dyDescent="0.2">
      <c r="A34" t="s">
        <v>95</v>
      </c>
      <c r="B34">
        <v>4</v>
      </c>
      <c r="D34" t="s">
        <v>97</v>
      </c>
      <c r="E34" t="s">
        <v>98</v>
      </c>
      <c r="F34" t="s">
        <v>99</v>
      </c>
      <c r="G34" t="s">
        <v>100</v>
      </c>
    </row>
    <row r="35" spans="1:7" ht="409.5" x14ac:dyDescent="0.2">
      <c r="A35">
        <v>1</v>
      </c>
      <c r="B35" s="7" t="s">
        <v>96</v>
      </c>
    </row>
    <row r="36" spans="1:7" ht="165.75" x14ac:dyDescent="0.2">
      <c r="A36" t="s">
        <v>101</v>
      </c>
      <c r="B36">
        <v>2</v>
      </c>
      <c r="D36" t="s">
        <v>90</v>
      </c>
      <c r="E36" t="s">
        <v>91</v>
      </c>
    </row>
    <row r="37" spans="1:7" ht="382.5" x14ac:dyDescent="0.2">
      <c r="A37">
        <v>1</v>
      </c>
      <c r="B37" s="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Journal Template</vt:lpstr>
      <vt:lpstr>PPM Capture Costs Template</vt:lpstr>
      <vt:lpstr>PPM Expenditure Types</vt:lpstr>
      <vt:lpstr>PPM Expenditure Org Values</vt:lpstr>
      <vt:lpstr>DEG1230648433</vt:lpstr>
      <vt:lpstr>DEG1231405102</vt:lpstr>
      <vt:lpstr>TAB1056956676</vt:lpstr>
      <vt:lpstr>TAB1074828263</vt:lpstr>
      <vt:lpstr>TAB1129242164</vt:lpstr>
      <vt:lpstr>TAB1136877249</vt:lpstr>
      <vt:lpstr>TAB1223972569</vt:lpstr>
      <vt:lpstr>TAB126364182</vt:lpstr>
      <vt:lpstr>TAB1309352124</vt:lpstr>
      <vt:lpstr>TAB1435795427</vt:lpstr>
      <vt:lpstr>TAB1458124622</vt:lpstr>
      <vt:lpstr>TAB1544124742</vt:lpstr>
      <vt:lpstr>TAB1549832336</vt:lpstr>
      <vt:lpstr>TAB1688602986</vt:lpstr>
      <vt:lpstr>TAB1689633799</vt:lpstr>
      <vt:lpstr>TAB1859329484</vt:lpstr>
      <vt:lpstr>TAB2097788773</vt:lpstr>
      <vt:lpstr>TAB213987327</vt:lpstr>
      <vt:lpstr>TAB293872897</vt:lpstr>
      <vt:lpstr>TAB586829900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 Hinojosa</dc:creator>
  <cp:lastModifiedBy>Devan Hinojosa</cp:lastModifiedBy>
  <dcterms:created xsi:type="dcterms:W3CDTF">2008-05-11T23:57:58Z</dcterms:created>
  <dcterms:modified xsi:type="dcterms:W3CDTF">2022-06-30T22:33:42Z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